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885" yWindow="345" windowWidth="14100" windowHeight="14670" activeTab="1"/>
  </bookViews>
  <sheets>
    <sheet name="Rekapitulace stavby" sheetId="1" r:id="rId1"/>
    <sheet name="OVA190909 - Sportovní hal..." sheetId="2" r:id="rId2"/>
  </sheets>
  <definedNames>
    <definedName name="_xlnm.Print_Titles" localSheetId="1">'OVA190909 - Sportovní hal...'!$117:$117</definedName>
    <definedName name="_xlnm.Print_Titles" localSheetId="0">'Rekapitulace stavby'!$85:$85</definedName>
    <definedName name="_xlnm.Print_Area" localSheetId="1">'OVA190909 - Sportovní hal...'!$C$4:$Q$70,'OVA190909 - Sportovní hal...'!$C$76:$Q$102,'OVA190909 - Sportovní hal...'!$C$108:$Q$231</definedName>
    <definedName name="_xlnm.Print_Area" localSheetId="0">'Rekapitulace stavby'!$C$4:$AP$70,'Rekapitulace stavby'!$C$76:$AP$92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8" i="1" l="1"/>
  <c r="AX88" i="1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AA230" i="2"/>
  <c r="Y230" i="2"/>
  <c r="W230" i="2"/>
  <c r="BK230" i="2"/>
  <c r="N230" i="2"/>
  <c r="BE230" i="2" s="1"/>
  <c r="BI227" i="2"/>
  <c r="BH227" i="2"/>
  <c r="BG227" i="2"/>
  <c r="BF227" i="2"/>
  <c r="AA227" i="2"/>
  <c r="AA226" i="2" s="1"/>
  <c r="Y227" i="2"/>
  <c r="W227" i="2"/>
  <c r="W226" i="2" s="1"/>
  <c r="BK227" i="2"/>
  <c r="BK226" i="2" s="1"/>
  <c r="N226" i="2" s="1"/>
  <c r="N98" i="2" s="1"/>
  <c r="N227" i="2"/>
  <c r="BE227" i="2" s="1"/>
  <c r="BI225" i="2"/>
  <c r="BH225" i="2"/>
  <c r="BG225" i="2"/>
  <c r="BF225" i="2"/>
  <c r="AA225" i="2"/>
  <c r="AA224" i="2" s="1"/>
  <c r="Y225" i="2"/>
  <c r="Y224" i="2" s="1"/>
  <c r="W225" i="2"/>
  <c r="W224" i="2" s="1"/>
  <c r="BK225" i="2"/>
  <c r="BK224" i="2" s="1"/>
  <c r="N224" i="2" s="1"/>
  <c r="N97" i="2" s="1"/>
  <c r="N225" i="2"/>
  <c r="BE225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AA221" i="2" s="1"/>
  <c r="Y222" i="2"/>
  <c r="W222" i="2"/>
  <c r="BK222" i="2"/>
  <c r="N222" i="2"/>
  <c r="BE222" i="2" s="1"/>
  <c r="BI220" i="2"/>
  <c r="BH220" i="2"/>
  <c r="BG220" i="2"/>
  <c r="BF220" i="2"/>
  <c r="AA220" i="2"/>
  <c r="AA219" i="2" s="1"/>
  <c r="Y220" i="2"/>
  <c r="Y219" i="2" s="1"/>
  <c r="W220" i="2"/>
  <c r="W219" i="2" s="1"/>
  <c r="BK220" i="2"/>
  <c r="BK219" i="2" s="1"/>
  <c r="N219" i="2" s="1"/>
  <c r="N95" i="2" s="1"/>
  <c r="N220" i="2"/>
  <c r="BE220" i="2" s="1"/>
  <c r="BI218" i="2"/>
  <c r="BH218" i="2"/>
  <c r="BG218" i="2"/>
  <c r="BF218" i="2"/>
  <c r="AA218" i="2"/>
  <c r="AA217" i="2" s="1"/>
  <c r="Y218" i="2"/>
  <c r="Y217" i="2" s="1"/>
  <c r="W218" i="2"/>
  <c r="W217" i="2" s="1"/>
  <c r="BK218" i="2"/>
  <c r="BK217" i="2" s="1"/>
  <c r="N218" i="2"/>
  <c r="BE218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BE174" i="2"/>
  <c r="AA174" i="2"/>
  <c r="Y174" i="2"/>
  <c r="W174" i="2"/>
  <c r="BK174" i="2"/>
  <c r="N174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1" i="2"/>
  <c r="BH151" i="2"/>
  <c r="BG151" i="2"/>
  <c r="BF151" i="2"/>
  <c r="AA151" i="2"/>
  <c r="Y151" i="2"/>
  <c r="W151" i="2"/>
  <c r="BK151" i="2"/>
  <c r="N151" i="2"/>
  <c r="BE151" i="2" s="1"/>
  <c r="BI148" i="2"/>
  <c r="BH148" i="2"/>
  <c r="BG148" i="2"/>
  <c r="BF148" i="2"/>
  <c r="AA148" i="2"/>
  <c r="AA147" i="2" s="1"/>
  <c r="Y148" i="2"/>
  <c r="W148" i="2"/>
  <c r="BK148" i="2"/>
  <c r="N148" i="2"/>
  <c r="BE148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AA138" i="2" s="1"/>
  <c r="Y139" i="2"/>
  <c r="W139" i="2"/>
  <c r="BK139" i="2"/>
  <c r="BK138" i="2" s="1"/>
  <c r="N138" i="2" s="1"/>
  <c r="N90" i="2" s="1"/>
  <c r="N139" i="2"/>
  <c r="BE139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21" i="2"/>
  <c r="BH121" i="2"/>
  <c r="BG121" i="2"/>
  <c r="BF121" i="2"/>
  <c r="AA121" i="2"/>
  <c r="AA120" i="2" s="1"/>
  <c r="Y121" i="2"/>
  <c r="W121" i="2"/>
  <c r="BK121" i="2"/>
  <c r="N121" i="2"/>
  <c r="BE121" i="2" s="1"/>
  <c r="M115" i="2"/>
  <c r="M114" i="2"/>
  <c r="F114" i="2"/>
  <c r="F112" i="2"/>
  <c r="F110" i="2"/>
  <c r="M27" i="2"/>
  <c r="AS88" i="1" s="1"/>
  <c r="AS87" i="1" s="1"/>
  <c r="M83" i="2"/>
  <c r="M82" i="2"/>
  <c r="F82" i="2"/>
  <c r="F80" i="2"/>
  <c r="F78" i="2"/>
  <c r="O14" i="2"/>
  <c r="E14" i="2"/>
  <c r="F83" i="2" s="1"/>
  <c r="O13" i="2"/>
  <c r="O8" i="2"/>
  <c r="M112" i="2" s="1"/>
  <c r="AK27" i="1"/>
  <c r="AM83" i="1"/>
  <c r="L83" i="1"/>
  <c r="AM82" i="1"/>
  <c r="L82" i="1"/>
  <c r="AM80" i="1"/>
  <c r="L80" i="1"/>
  <c r="L78" i="1"/>
  <c r="L77" i="1"/>
  <c r="AA119" i="2" l="1"/>
  <c r="F115" i="2"/>
  <c r="Y138" i="2"/>
  <c r="W221" i="2"/>
  <c r="Y221" i="2"/>
  <c r="W173" i="2"/>
  <c r="W120" i="2"/>
  <c r="W147" i="2"/>
  <c r="Y173" i="2"/>
  <c r="Y120" i="2"/>
  <c r="Y119" i="2" s="1"/>
  <c r="Y118" i="2" s="1"/>
  <c r="Y147" i="2"/>
  <c r="AA173" i="2"/>
  <c r="Y226" i="2"/>
  <c r="W216" i="2"/>
  <c r="W138" i="2"/>
  <c r="BK221" i="2"/>
  <c r="N221" i="2" s="1"/>
  <c r="N96" i="2" s="1"/>
  <c r="BK173" i="2"/>
  <c r="N173" i="2" s="1"/>
  <c r="N92" i="2" s="1"/>
  <c r="H34" i="2"/>
  <c r="BC88" i="1" s="1"/>
  <c r="BC87" i="1" s="1"/>
  <c r="W34" i="1" s="1"/>
  <c r="BK147" i="2"/>
  <c r="N147" i="2" s="1"/>
  <c r="N91" i="2" s="1"/>
  <c r="BK120" i="2"/>
  <c r="N120" i="2" s="1"/>
  <c r="N89" i="2" s="1"/>
  <c r="H35" i="2"/>
  <c r="BD88" i="1" s="1"/>
  <c r="BD87" i="1" s="1"/>
  <c r="W35" i="1" s="1"/>
  <c r="M32" i="2"/>
  <c r="AW88" i="1" s="1"/>
  <c r="H33" i="2"/>
  <c r="BB88" i="1" s="1"/>
  <c r="BB87" i="1" s="1"/>
  <c r="W33" i="1" s="1"/>
  <c r="M31" i="2"/>
  <c r="AV88" i="1" s="1"/>
  <c r="H31" i="2"/>
  <c r="AZ88" i="1" s="1"/>
  <c r="AZ87" i="1" s="1"/>
  <c r="AA118" i="2"/>
  <c r="Y216" i="2"/>
  <c r="AA216" i="2"/>
  <c r="BK216" i="2"/>
  <c r="N216" i="2" s="1"/>
  <c r="N93" i="2" s="1"/>
  <c r="N217" i="2"/>
  <c r="N94" i="2" s="1"/>
  <c r="M80" i="2"/>
  <c r="H32" i="2"/>
  <c r="BA88" i="1" s="1"/>
  <c r="BA87" i="1" s="1"/>
  <c r="W119" i="2" l="1"/>
  <c r="W118" i="2" s="1"/>
  <c r="AU88" i="1" s="1"/>
  <c r="AU87" i="1" s="1"/>
  <c r="BK119" i="2"/>
  <c r="N119" i="2" s="1"/>
  <c r="N88" i="2" s="1"/>
  <c r="AY87" i="1"/>
  <c r="AT88" i="1"/>
  <c r="AX87" i="1"/>
  <c r="W31" i="1"/>
  <c r="AV87" i="1"/>
  <c r="AW87" i="1"/>
  <c r="AK32" i="1" s="1"/>
  <c r="W32" i="1"/>
  <c r="BK118" i="2" l="1"/>
  <c r="N118" i="2" s="1"/>
  <c r="N87" i="2" s="1"/>
  <c r="M26" i="2" s="1"/>
  <c r="M29" i="2" s="1"/>
  <c r="AK31" i="1"/>
  <c r="AT87" i="1"/>
  <c r="L102" i="2" l="1"/>
  <c r="L37" i="2"/>
  <c r="AG88" i="1"/>
  <c r="AN88" i="1" l="1"/>
  <c r="AG87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<sst xmlns="http://schemas.openxmlformats.org/spreadsheetml/2006/main" count="1562" uniqueCount="442">
  <si>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</si>
  <si>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</si>
  <si>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</si>
  <si>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</si>
  <si>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</si>
  <si>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</si>
  <si>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</si>
  <si>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</si>
  <si>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</si>
  <si>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</si>
  <si>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</si>
  <si>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</si>
  <si>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</si>
  <si>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</si>
  <si>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</si>
  <si>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</si>
  <si>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OVA190909</t>
  </si>
  <si>
    <t>Stavba:</t>
  </si>
  <si>
    <t>Sportovní hala Slezská</t>
  </si>
  <si>
    <t>JKSO:</t>
  </si>
  <si>
    <t>CC-CZ:</t>
  </si>
  <si>
    <t>Místo:</t>
  </si>
  <si>
    <t>Slezská Ostrava</t>
  </si>
  <si>
    <t>Datum:</t>
  </si>
  <si>
    <t>9.9.2019</t>
  </si>
  <si>
    <t>Objednatel:</t>
  </si>
  <si>
    <t>IČ:</t>
  </si>
  <si>
    <t>00845454</t>
  </si>
  <si>
    <t>Úřad městského obvodu Slezská Ostrava, těšínská 35</t>
  </si>
  <si>
    <t>DIČ:</t>
  </si>
  <si>
    <t>CZ00845454</t>
  </si>
  <si>
    <t>Zhotovitel:</t>
  </si>
  <si>
    <t xml:space="preserve"> </t>
  </si>
  <si>
    <t>Projektant:</t>
  </si>
  <si>
    <t>PPS Kania s.r.o., Nivnická 665/10, Mar.Hory</t>
  </si>
  <si>
    <t>True</t>
  </si>
  <si>
    <t>Zpracovatel:</t>
  </si>
  <si>
    <t>10605428</t>
  </si>
  <si>
    <t>Ing.Jiří Kolašín</t>
  </si>
  <si>
    <t>CZ5905221377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</si>
  <si>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</si>
  <si>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</si>
  <si>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</si>
  <si>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</si>
  <si>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</si>
  <si>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</si>
  <si>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</si>
  <si>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</si>
  <si>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</si>
  <si>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</si>
  <si>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</si>
  <si>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</si>
  <si>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</si>
  <si>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</si>
  <si>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</si>
  <si>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</si>
  <si>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</si>
  <si>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</si>
  <si>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</si>
  <si>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</si>
  <si>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</si>
  <si>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</si>
  <si>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</si>
  <si>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</si>
  <si>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</si>
  <si>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</si>
  <si>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</si>
  <si>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</si>
  <si>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</si>
  <si>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</si>
  <si>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</si>
  <si>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</si>
  <si>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</si>
  <si>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</si>
  <si>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</si>
  <si>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</si>
  <si>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</si>
  <si>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</si>
  <si>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</si>
  <si>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</si>
  <si>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</si>
  <si>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</si>
  <si>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{7cfc492b-da4b-4927-bff4-0c62372c1334}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</si>
  <si>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</si>
  <si>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</si>
  <si>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</si>
  <si>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</si>
  <si>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</si>
  <si>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</si>
  <si>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</si>
  <si>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</si>
  <si>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</si>
  <si>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</si>
  <si>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</si>
  <si>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</si>
  <si>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</si>
  <si>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T</t>
  </si>
  <si>
    <t>tělcvična</t>
  </si>
  <si>
    <t>801,1</t>
  </si>
  <si>
    <t>2</t>
  </si>
  <si>
    <t>SN2</t>
  </si>
  <si>
    <t>Sklad nářadí 2</t>
  </si>
  <si>
    <t>30,6</t>
  </si>
  <si>
    <t>KRYCÍ LIST ROZPOČTU</t>
  </si>
  <si>
    <t>PS</t>
  </si>
  <si>
    <t>Příruční sklad</t>
  </si>
  <si>
    <t>15,1</t>
  </si>
  <si>
    <t>SN1</t>
  </si>
  <si>
    <t>Sklad nářadí 1</t>
  </si>
  <si>
    <t>28</t>
  </si>
  <si>
    <t>TZ</t>
  </si>
  <si>
    <t>Technické zázemí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</si>
  <si>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</si>
  <si>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</si>
  <si>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</si>
  <si>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</si>
  <si>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</si>
  <si>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</si>
  <si>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</si>
  <si>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</si>
  <si>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</si>
  <si>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</si>
  <si>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</si>
  <si>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797 - Sportovní vybavení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</si>
  <si>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</si>
  <si>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</si>
  <si>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</si>
  <si>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</si>
  <si>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</si>
  <si>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</si>
  <si>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</si>
  <si>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</si>
  <si>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</si>
  <si>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</si>
  <si>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</si>
  <si>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</si>
  <si>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</si>
  <si>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</si>
  <si>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</si>
  <si>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</si>
  <si>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</si>
  <si>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</si>
  <si>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</si>
  <si>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</si>
  <si>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</si>
  <si>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</si>
  <si>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</si>
  <si>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636624285</t>
  </si>
  <si>
    <t>D+M trojitého pružného roštu - kompletní systém - viz. technický list</t>
  </si>
  <si>
    <t>m2</t>
  </si>
  <si>
    <t>16</t>
  </si>
  <si>
    <t>-1585531123</t>
  </si>
  <si>
    <t>801,10</t>
  </si>
  <si>
    <t>VV</t>
  </si>
  <si>
    <t>1.28-Hala</t>
  </si>
  <si>
    <t>1.29-Sklad nářadí</t>
  </si>
  <si>
    <t>30,60</t>
  </si>
  <si>
    <t>1.31-Sklad nářadí</t>
  </si>
  <si>
    <t>1.26-Příruční sklad</t>
  </si>
  <si>
    <t>15,10</t>
  </si>
  <si>
    <t>1.27-Technické zázemí</t>
  </si>
  <si>
    <t>Součet</t>
  </si>
  <si>
    <t>4</t>
  </si>
  <si>
    <t>636624286</t>
  </si>
  <si>
    <t>D+M Podlaha sportovní palubová - velkoplošné lepené dílce- viz. technický list</t>
  </si>
  <si>
    <t>-1877385835</t>
  </si>
  <si>
    <t>T+SN1+SN2+PS+TZ</t>
  </si>
  <si>
    <t>3</t>
  </si>
  <si>
    <t>636624288</t>
  </si>
  <si>
    <t>Mezerovitý záklop s osovou vzdáleností 220mm (pro VLD podlahy)- viz. technický list</t>
  </si>
  <si>
    <t>1719741943</t>
  </si>
  <si>
    <t>636624286R01</t>
  </si>
  <si>
    <t>Krycí víčko pro podlahy VLD+ocelová příruba-D+M</t>
  </si>
  <si>
    <t>ks</t>
  </si>
  <si>
    <t>1269857113</t>
  </si>
  <si>
    <t>5</t>
  </si>
  <si>
    <t>M</t>
  </si>
  <si>
    <t>32</t>
  </si>
  <si>
    <t>9</t>
  </si>
  <si>
    <t>767995384</t>
  </si>
  <si>
    <t>Záchytné sítě 2 ks  m do ,,C" s ložiskovým pojezdem síť oko 40x2mm bílá se spodní zátěží 200g/bm, ocelový ,,C" profil je uchycen na vynášecích ocelových konzolách upevněných na štítové zdi,vysazení 700 mm</t>
  </si>
  <si>
    <t>1555368211</t>
  </si>
  <si>
    <t>6,6*18,3*2</t>
  </si>
  <si>
    <t>10</t>
  </si>
  <si>
    <t>767995387</t>
  </si>
  <si>
    <t>Předělovací opony kombinované s plachtovinou ve spodní části a síťovinou v části horní ovládány elektromechanicky rozměr opony 20x8m,umístění konstrukce opony na dřevěný vazník střechy,pomocná konstrukce pro upevnění k vazníku je součásti dodávky</t>
  </si>
  <si>
    <t>523111198</t>
  </si>
  <si>
    <t>37,4*7</t>
  </si>
  <si>
    <t>předěl tribun od hrací plochy-úspora energii</t>
  </si>
  <si>
    <t>17,7*7,8*2</t>
  </si>
  <si>
    <t>2 x předěl příčných hřišť</t>
  </si>
  <si>
    <t>11</t>
  </si>
  <si>
    <t>783158211</t>
  </si>
  <si>
    <t>Lakovací dvojnásobný nitrokombinační nátěr truhlářských konstrukcí s mezibroušením-oboustranně</t>
  </si>
  <si>
    <t>704646451</t>
  </si>
  <si>
    <t>329,57</t>
  </si>
  <si>
    <t>lakování obložení-MULTIPLEXU</t>
  </si>
  <si>
    <t>12</t>
  </si>
  <si>
    <t>783901201</t>
  </si>
  <si>
    <t>Hrubé broušení dřevěných podlah před provedením nátěru</t>
  </si>
  <si>
    <t>-10124642</t>
  </si>
  <si>
    <t>13</t>
  </si>
  <si>
    <t>783901203</t>
  </si>
  <si>
    <t>Jemné broušení dřevěných podlah před provedením nátěru</t>
  </si>
  <si>
    <t>-901040165</t>
  </si>
  <si>
    <t>14</t>
  </si>
  <si>
    <t>783901403</t>
  </si>
  <si>
    <t>Vysátí dřevěných podlah před provedením nátěru</t>
  </si>
  <si>
    <t>-1273664292</t>
  </si>
  <si>
    <t>783943103</t>
  </si>
  <si>
    <t>Napouštěcí jednonásobný polyuretanový rozpouštědlový nátěr dřevěných podlah</t>
  </si>
  <si>
    <t>-191129819</t>
  </si>
  <si>
    <t>783947113</t>
  </si>
  <si>
    <t>Krycí dvojnásobný polyuretanový rozpouštědlový nátěr dřevěné podlahy</t>
  </si>
  <si>
    <t>1779258481</t>
  </si>
  <si>
    <t>17</t>
  </si>
  <si>
    <t>783998211</t>
  </si>
  <si>
    <t>Příplatek k cenám lakovacího nátěru dřevěné podlahy za vodorovné barevné značení šířky do 50 mm</t>
  </si>
  <si>
    <t>m</t>
  </si>
  <si>
    <t>-534188051</t>
  </si>
  <si>
    <t>207</t>
  </si>
  <si>
    <t>basketbal centrální 28 x 15 m</t>
  </si>
  <si>
    <t>101</t>
  </si>
  <si>
    <t>volejbal centrální</t>
  </si>
  <si>
    <t>2*9</t>
  </si>
  <si>
    <t>pomocné-nohejbal</t>
  </si>
  <si>
    <t>81*3</t>
  </si>
  <si>
    <t>volejbal příčný cvičný</t>
  </si>
  <si>
    <t>100*5</t>
  </si>
  <si>
    <t>badminton</t>
  </si>
  <si>
    <t>30*2</t>
  </si>
  <si>
    <t>florbal pomocné</t>
  </si>
  <si>
    <t>247</t>
  </si>
  <si>
    <t>házená,malá kopaná</t>
  </si>
  <si>
    <t>18</t>
  </si>
  <si>
    <t>797046005</t>
  </si>
  <si>
    <t>Konstrukce pro basketbal, otočná, vysazení 4260-6800 mm pro desku 1,8x1,05 m, zesílená kovová jäklová kce, povrchová úprava komaxit dle RAL, bez kotevních prvků, desky, koše a síťky</t>
  </si>
  <si>
    <t>-318927093</t>
  </si>
  <si>
    <t>19</t>
  </si>
  <si>
    <t>797046006</t>
  </si>
  <si>
    <t>Konstrukce pro cvičný basketbal pro desku 1200 x 900 mm, pevná kovová jäklová, povrchová úprava komaxit dle RAL, bez kotevních prvků, desky, koše a síťky, vysazení 300 mm</t>
  </si>
  <si>
    <t>-1882323760</t>
  </si>
  <si>
    <t>20</t>
  </si>
  <si>
    <t>797047002</t>
  </si>
  <si>
    <t>D+M Basketbal kce - přídavný mechanismus pro plynulou regulaci výšky pro desku 1200 x 900 mm</t>
  </si>
  <si>
    <t>kpl.</t>
  </si>
  <si>
    <t>-869780895</t>
  </si>
  <si>
    <t>797047001</t>
  </si>
  <si>
    <t>D+M Basketbal kce - přídavný mechanismus pro plynulou regulaci výšky pro desku 1800 x 1050 mm</t>
  </si>
  <si>
    <t>560107235</t>
  </si>
  <si>
    <t>22</t>
  </si>
  <si>
    <t>797042001</t>
  </si>
  <si>
    <t>Basketbalový koš standard, vnitřní</t>
  </si>
  <si>
    <t>2071092742</t>
  </si>
  <si>
    <t>23</t>
  </si>
  <si>
    <t>797042003</t>
  </si>
  <si>
    <t>Sklopný basketbalový koš_LIGA</t>
  </si>
  <si>
    <t>-1126651772</t>
  </si>
  <si>
    <t>24</t>
  </si>
  <si>
    <t>797041203</t>
  </si>
  <si>
    <t>Basketbal síť (siťka), 4 mm, PA</t>
  </si>
  <si>
    <t>-1705986291</t>
  </si>
  <si>
    <t>25</t>
  </si>
  <si>
    <t>797040226</t>
  </si>
  <si>
    <t>Basketbal síť(síťka), Anti-Whip z polyesterové šňůry, 6 mm_turnajová síť</t>
  </si>
  <si>
    <t>-1195437908</t>
  </si>
  <si>
    <t>26</t>
  </si>
  <si>
    <t>797041007</t>
  </si>
  <si>
    <t>Vnitřní skleněná deska na basketbal v kovovém rámu. Dle norem FIBA. Rozměr 1800x1050 mm</t>
  </si>
  <si>
    <t>-682449310</t>
  </si>
  <si>
    <t>27</t>
  </si>
  <si>
    <t>797041003</t>
  </si>
  <si>
    <t>Basketbalová deska 1200x900 mm, vnitřní, překližka</t>
  </si>
  <si>
    <t>1324023883</t>
  </si>
  <si>
    <t>797043001</t>
  </si>
  <si>
    <t>Ochrana basketbalové desky DS z pěnového profilu LIGA</t>
  </si>
  <si>
    <t>-614934857</t>
  </si>
  <si>
    <t>29</t>
  </si>
  <si>
    <t>797040002</t>
  </si>
  <si>
    <t>Montáž a kompletace otočné košíkové</t>
  </si>
  <si>
    <t>kompl.</t>
  </si>
  <si>
    <t>408322448</t>
  </si>
  <si>
    <t>30</t>
  </si>
  <si>
    <t>797040001</t>
  </si>
  <si>
    <t>Montáž a kompletace cvičné konstrukce košíkové včetně desky,koše a síťky</t>
  </si>
  <si>
    <t>-1872036047</t>
  </si>
  <si>
    <t>31</t>
  </si>
  <si>
    <t>797040004</t>
  </si>
  <si>
    <t>Montáž  přídavného  mechanismu pro plynulou regulaci výšky</t>
  </si>
  <si>
    <t>993511402</t>
  </si>
  <si>
    <t>797081007</t>
  </si>
  <si>
    <t>Branka na házenou hliníková 3x2 m, pevný rám, vnitřní+kotvení,certifikát</t>
  </si>
  <si>
    <t>232891038</t>
  </si>
  <si>
    <t>33</t>
  </si>
  <si>
    <t>797085001</t>
  </si>
  <si>
    <t>Síť na házenou Standard, 3 mm, bílá, PP</t>
  </si>
  <si>
    <t>1823712124</t>
  </si>
  <si>
    <t>34</t>
  </si>
  <si>
    <t>797085002</t>
  </si>
  <si>
    <t>Záclonka házená STANDARD, 3 mm, bílá, PP</t>
  </si>
  <si>
    <t>1186542991</t>
  </si>
  <si>
    <t>35</t>
  </si>
  <si>
    <t>797080001</t>
  </si>
  <si>
    <t>Montáž a kompletece branky na házenou a zajištění proti převrácení a posunutí</t>
  </si>
  <si>
    <t>796000412</t>
  </si>
  <si>
    <t>36</t>
  </si>
  <si>
    <t>797074006</t>
  </si>
  <si>
    <t>Žebřiny do tělocvičny 300x100 cm, 17 příček, multiplex</t>
  </si>
  <si>
    <t>-2110510125</t>
  </si>
  <si>
    <t>37</t>
  </si>
  <si>
    <t>797070004</t>
  </si>
  <si>
    <t>Montáž tělocvičné žebřiny včetně kotevních prvků</t>
  </si>
  <si>
    <t>1285962877</t>
  </si>
  <si>
    <t>38</t>
  </si>
  <si>
    <t>797139115</t>
  </si>
  <si>
    <t xml:space="preserve">Sloupky na volejbal - PROFI ocelové volejbalové sloupky pr.102 mm, určeny k upevnění do zemních pouzder, objímky aretovány sevřením </t>
  </si>
  <si>
    <t>sada</t>
  </si>
  <si>
    <t>162829690</t>
  </si>
  <si>
    <t>39</t>
  </si>
  <si>
    <t>797137003</t>
  </si>
  <si>
    <t>Volejbalová síť, černá, 2 mm s ocelovým lankem</t>
  </si>
  <si>
    <t>1570046408</t>
  </si>
  <si>
    <t>40</t>
  </si>
  <si>
    <t>797137006</t>
  </si>
  <si>
    <t>Volejbalové anténky - pár</t>
  </si>
  <si>
    <t>pár</t>
  </si>
  <si>
    <t>389433064</t>
  </si>
  <si>
    <t>41</t>
  </si>
  <si>
    <t>797122001</t>
  </si>
  <si>
    <t>Tenisové sloupky vnitřní, bílé, 102 mm do pouzder 106 mm (bez pouzder)</t>
  </si>
  <si>
    <t>-739548544</t>
  </si>
  <si>
    <t>42</t>
  </si>
  <si>
    <t>797124005</t>
  </si>
  <si>
    <t>Tenisová síť zdvojená STANDARD 3 mm černá</t>
  </si>
  <si>
    <t>611093309</t>
  </si>
  <si>
    <t>43</t>
  </si>
  <si>
    <t>797122005</t>
  </si>
  <si>
    <t>Tenisové podpěry (singltyče) na tenisovou síť- vnitřní</t>
  </si>
  <si>
    <t>557580453</t>
  </si>
  <si>
    <t>44</t>
  </si>
  <si>
    <t>797124014T</t>
  </si>
  <si>
    <t>Středová páska s přezkou na tenisovou síť+kotvení do dřevěné podlahy</t>
  </si>
  <si>
    <t>1247019542</t>
  </si>
  <si>
    <t>45</t>
  </si>
  <si>
    <t>797132003</t>
  </si>
  <si>
    <t>Pouzdro pro vložení sloupků pr. 106 mm  (volejbal;tenis;nohejbal)</t>
  </si>
  <si>
    <t>496422175</t>
  </si>
  <si>
    <t>46</t>
  </si>
  <si>
    <t>797130002</t>
  </si>
  <si>
    <t>Montáž pouzder pro vložení sloupků pr. 106 m (volejbal,tenis,nohejbal)</t>
  </si>
  <si>
    <t>735289552</t>
  </si>
  <si>
    <t>47</t>
  </si>
  <si>
    <t>797135002</t>
  </si>
  <si>
    <t>Přenosný ocelový empire liga s nastavitelnou výškou.a schránkou zajištěnou proti otevření zámkem na čípovou kartu</t>
  </si>
  <si>
    <t>-1247099537</t>
  </si>
  <si>
    <t>48</t>
  </si>
  <si>
    <t>797051655T</t>
  </si>
  <si>
    <t>Florbalové mantinely 37x17 m</t>
  </si>
  <si>
    <t>367932818</t>
  </si>
  <si>
    <t>49</t>
  </si>
  <si>
    <t>797051658</t>
  </si>
  <si>
    <t>Přepravní vozík pro florbalové mantinely</t>
  </si>
  <si>
    <t>361767664</t>
  </si>
  <si>
    <t>50</t>
  </si>
  <si>
    <t>797054007</t>
  </si>
  <si>
    <t>Florbalová branka certifikovaná IFF 160x115 cm</t>
  </si>
  <si>
    <t>-534160117</t>
  </si>
  <si>
    <t>51</t>
  </si>
  <si>
    <t>797053007</t>
  </si>
  <si>
    <t>Florbalová síť 160x115, černá, 2 mm, PP</t>
  </si>
  <si>
    <t>-1194726758</t>
  </si>
  <si>
    <t>52</t>
  </si>
  <si>
    <t>797053008</t>
  </si>
  <si>
    <t>Florbalová záclonka 160x115 cm, 2 mm, PP</t>
  </si>
  <si>
    <t>-818936918</t>
  </si>
  <si>
    <t>53</t>
  </si>
  <si>
    <t>797021001</t>
  </si>
  <si>
    <t>Mobilní badmintonové sloupky</t>
  </si>
  <si>
    <t>1199382277</t>
  </si>
  <si>
    <t>54</t>
  </si>
  <si>
    <t>797022004</t>
  </si>
  <si>
    <t>Síť na badminton standard</t>
  </si>
  <si>
    <t>1842806297</t>
  </si>
  <si>
    <t>55</t>
  </si>
  <si>
    <t>797180001T</t>
  </si>
  <si>
    <t>Výsledková světelná tabule-informační panel s preferencí basketbalu-viz specifikace sport.vybavení</t>
  </si>
  <si>
    <t>754994766</t>
  </si>
  <si>
    <t>56</t>
  </si>
  <si>
    <t>797180011T</t>
  </si>
  <si>
    <t>montáž a instalační materiál pro výsledkovou světelnou tabuli</t>
  </si>
  <si>
    <t>soub.</t>
  </si>
  <si>
    <t>-1873918481</t>
  </si>
  <si>
    <t>57</t>
  </si>
  <si>
    <t>797180002</t>
  </si>
  <si>
    <t>panely-odpočet 24/14_čas160_sek_nad košek provýsl.tabuli k položce 797180011T</t>
  </si>
  <si>
    <t>soupr</t>
  </si>
  <si>
    <t>-995489796</t>
  </si>
  <si>
    <t>58</t>
  </si>
  <si>
    <t>797180012T</t>
  </si>
  <si>
    <t>montáž a instalační materiál pro panely 24/14 s</t>
  </si>
  <si>
    <t>-1770730998</t>
  </si>
  <si>
    <t>59</t>
  </si>
  <si>
    <t>797180010</t>
  </si>
  <si>
    <t>Stůl časoměřičů -dřevo kov dle specifikace</t>
  </si>
  <si>
    <t>2079372088</t>
  </si>
  <si>
    <t>60</t>
  </si>
  <si>
    <t>013254000</t>
  </si>
  <si>
    <t>Dokumentace skutečného provedení stavby</t>
  </si>
  <si>
    <t>…</t>
  </si>
  <si>
    <t>1024</t>
  </si>
  <si>
    <t>2094173234</t>
  </si>
  <si>
    <t>61</t>
  </si>
  <si>
    <t>032903000</t>
  </si>
  <si>
    <t>Náklady na provoz a údržbu vybavení staveniště</t>
  </si>
  <si>
    <t>-1084013960</t>
  </si>
  <si>
    <t>62</t>
  </si>
  <si>
    <t>043194000</t>
  </si>
  <si>
    <t>Ostatní zkoušky-nespadající pod revize</t>
  </si>
  <si>
    <t>539747236</t>
  </si>
  <si>
    <t>63</t>
  </si>
  <si>
    <t>044002000</t>
  </si>
  <si>
    <t>Revize_sportovního vybavení a s ním související elektrorevize</t>
  </si>
  <si>
    <t>-1315998723</t>
  </si>
  <si>
    <t>64</t>
  </si>
  <si>
    <t>065002000</t>
  </si>
  <si>
    <t>Mimostaveništní doprava materiálů</t>
  </si>
  <si>
    <t>407736689</t>
  </si>
  <si>
    <t>65</t>
  </si>
  <si>
    <t>952505690</t>
  </si>
  <si>
    <t>nájem za den věže pojízdné, plocha přes 5 m2, výška 6,6 až 7,6 m</t>
  </si>
  <si>
    <t>kus</t>
  </si>
  <si>
    <t>1895894809</t>
  </si>
  <si>
    <t>15*2</t>
  </si>
  <si>
    <t>nájem lešení-dvě věže á 15 dnů</t>
  </si>
  <si>
    <t>66</t>
  </si>
  <si>
    <t>091704000T</t>
  </si>
  <si>
    <t>Náklady na údržbu_likvidace odpadů</t>
  </si>
  <si>
    <t>-1609711067</t>
  </si>
  <si>
    <t>67</t>
  </si>
  <si>
    <t>092203000</t>
  </si>
  <si>
    <t>Náklady na zaškolení</t>
  </si>
  <si>
    <t>-313963771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</si>
</sst>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3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86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 x14ac:dyDescent="0.3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R2" s="179" t="s">
        <v>8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20" t="s">
        <v>9</v>
      </c>
      <c r="BT2" s="20" t="s">
        <v>10</v>
      </c>
    </row>
    <row r="3" spans="1:73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 x14ac:dyDescent="0.3">
      <c r="B4" s="24"/>
      <c r="C4" s="202" t="s">
        <v>12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5"/>
      <c r="AS4" s="26" t="s">
        <v>13</v>
      </c>
      <c r="BS4" s="20" t="s">
        <v>14</v>
      </c>
    </row>
    <row r="5" spans="1:73" ht="14.45" customHeight="1" x14ac:dyDescent="0.3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211" t="s">
        <v>16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7"/>
      <c r="AQ5" s="25"/>
      <c r="BS5" s="20" t="s">
        <v>9</v>
      </c>
    </row>
    <row r="6" spans="1:73" ht="36.950000000000003" customHeight="1" x14ac:dyDescent="0.3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12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7"/>
      <c r="AQ6" s="25"/>
      <c r="BS6" s="20" t="s">
        <v>9</v>
      </c>
    </row>
    <row r="7" spans="1:73" ht="14.45" customHeight="1" x14ac:dyDescent="0.3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S7" s="20" t="s">
        <v>9</v>
      </c>
    </row>
    <row r="8" spans="1:73" ht="14.45" customHeight="1" x14ac:dyDescent="0.3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5"/>
      <c r="BS8" s="20" t="s">
        <v>9</v>
      </c>
    </row>
    <row r="9" spans="1:73" ht="14.45" customHeight="1" x14ac:dyDescent="0.3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 x14ac:dyDescent="0.3">
      <c r="B10" s="24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27</v>
      </c>
      <c r="AO10" s="27"/>
      <c r="AP10" s="27"/>
      <c r="AQ10" s="25"/>
      <c r="BS10" s="20" t="s">
        <v>9</v>
      </c>
    </row>
    <row r="11" spans="1:73" ht="18.399999999999999" customHeight="1" x14ac:dyDescent="0.3">
      <c r="B11" s="24"/>
      <c r="C11" s="27"/>
      <c r="D11" s="27"/>
      <c r="E11" s="29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29</v>
      </c>
      <c r="AL11" s="27"/>
      <c r="AM11" s="27"/>
      <c r="AN11" s="29" t="s">
        <v>30</v>
      </c>
      <c r="AO11" s="27"/>
      <c r="AP11" s="27"/>
      <c r="AQ11" s="25"/>
      <c r="BS11" s="20" t="s">
        <v>9</v>
      </c>
    </row>
    <row r="12" spans="1:73" ht="6.95" customHeight="1" x14ac:dyDescent="0.3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 x14ac:dyDescent="0.3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5"/>
      <c r="BS13" s="20" t="s">
        <v>9</v>
      </c>
    </row>
    <row r="14" spans="1:73" ht="15" x14ac:dyDescent="0.3">
      <c r="B14" s="24"/>
      <c r="C14" s="27"/>
      <c r="D14" s="27"/>
      <c r="E14" s="29" t="s">
        <v>32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29</v>
      </c>
      <c r="AL14" s="27"/>
      <c r="AM14" s="27"/>
      <c r="AN14" s="29" t="s">
        <v>5</v>
      </c>
      <c r="AO14" s="27"/>
      <c r="AP14" s="27"/>
      <c r="AQ14" s="25"/>
      <c r="BS14" s="20" t="s">
        <v>9</v>
      </c>
    </row>
    <row r="15" spans="1:73" ht="6.95" customHeight="1" x14ac:dyDescent="0.3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 x14ac:dyDescent="0.3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5"/>
      <c r="BS16" s="20" t="s">
        <v>6</v>
      </c>
    </row>
    <row r="17" spans="2:71" ht="18.399999999999999" customHeight="1" x14ac:dyDescent="0.3">
      <c r="B17" s="24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29</v>
      </c>
      <c r="AL17" s="27"/>
      <c r="AM17" s="27"/>
      <c r="AN17" s="29" t="s">
        <v>5</v>
      </c>
      <c r="AO17" s="27"/>
      <c r="AP17" s="27"/>
      <c r="AQ17" s="25"/>
      <c r="BS17" s="20" t="s">
        <v>35</v>
      </c>
    </row>
    <row r="18" spans="2:71" ht="6.95" customHeight="1" x14ac:dyDescent="0.3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 x14ac:dyDescent="0.3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37</v>
      </c>
      <c r="AO19" s="27"/>
      <c r="AP19" s="27"/>
      <c r="AQ19" s="25"/>
      <c r="BS19" s="20" t="s">
        <v>9</v>
      </c>
    </row>
    <row r="20" spans="2:71" ht="18.399999999999999" customHeight="1" x14ac:dyDescent="0.3">
      <c r="B20" s="24"/>
      <c r="C20" s="27"/>
      <c r="D20" s="27"/>
      <c r="E20" s="29" t="s">
        <v>38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29</v>
      </c>
      <c r="AL20" s="27"/>
      <c r="AM20" s="27"/>
      <c r="AN20" s="29" t="s">
        <v>39</v>
      </c>
      <c r="AO20" s="27"/>
      <c r="AP20" s="27"/>
      <c r="AQ20" s="25"/>
    </row>
    <row r="21" spans="2:71" ht="6.95" customHeight="1" x14ac:dyDescent="0.3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5" x14ac:dyDescent="0.3">
      <c r="B22" s="24"/>
      <c r="C22" s="27"/>
      <c r="D22" s="31" t="s">
        <v>40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 x14ac:dyDescent="0.3">
      <c r="B23" s="24"/>
      <c r="C23" s="27"/>
      <c r="D23" s="27"/>
      <c r="E23" s="213" t="s">
        <v>5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7"/>
      <c r="AP23" s="27"/>
      <c r="AQ23" s="25"/>
    </row>
    <row r="24" spans="2:71" ht="6.95" customHeight="1" x14ac:dyDescent="0.3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 x14ac:dyDescent="0.3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 x14ac:dyDescent="0.3">
      <c r="B26" s="24"/>
      <c r="C26" s="27"/>
      <c r="D26" s="33" t="s">
        <v>41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3">
        <f>ROUND(AG87,2)</f>
        <v>0</v>
      </c>
      <c r="AL26" s="184"/>
      <c r="AM26" s="184"/>
      <c r="AN26" s="184"/>
      <c r="AO26" s="184"/>
      <c r="AP26" s="27"/>
      <c r="AQ26" s="25"/>
    </row>
    <row r="27" spans="2:71" ht="14.45" customHeight="1" x14ac:dyDescent="0.3">
      <c r="B27" s="24"/>
      <c r="C27" s="27"/>
      <c r="D27" s="33" t="s">
        <v>42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83">
        <f>ROUND(AG90,2)</f>
        <v>0</v>
      </c>
      <c r="AL27" s="183"/>
      <c r="AM27" s="183"/>
      <c r="AN27" s="183"/>
      <c r="AO27" s="183"/>
      <c r="AP27" s="27"/>
      <c r="AQ27" s="25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 x14ac:dyDescent="0.3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 x14ac:dyDescent="0.3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206">
        <v>0.21</v>
      </c>
      <c r="M31" s="207"/>
      <c r="N31" s="207"/>
      <c r="O31" s="207"/>
      <c r="P31" s="40"/>
      <c r="Q31" s="40"/>
      <c r="R31" s="40"/>
      <c r="S31" s="40"/>
      <c r="T31" s="43" t="s">
        <v>46</v>
      </c>
      <c r="U31" s="40"/>
      <c r="V31" s="40"/>
      <c r="W31" s="208">
        <f>ROUND(AZ87+SUM(CD91),2)</f>
        <v>0</v>
      </c>
      <c r="X31" s="207"/>
      <c r="Y31" s="207"/>
      <c r="Z31" s="207"/>
      <c r="AA31" s="207"/>
      <c r="AB31" s="207"/>
      <c r="AC31" s="207"/>
      <c r="AD31" s="207"/>
      <c r="AE31" s="207"/>
      <c r="AF31" s="40"/>
      <c r="AG31" s="40"/>
      <c r="AH31" s="40"/>
      <c r="AI31" s="40"/>
      <c r="AJ31" s="40"/>
      <c r="AK31" s="208">
        <f>ROUND(AV87+SUM(BY91),2)</f>
        <v>0</v>
      </c>
      <c r="AL31" s="207"/>
      <c r="AM31" s="207"/>
      <c r="AN31" s="207"/>
      <c r="AO31" s="207"/>
      <c r="AP31" s="40"/>
      <c r="AQ31" s="44"/>
    </row>
    <row r="32" spans="2:71" s="2" customFormat="1" ht="14.45" customHeight="1" x14ac:dyDescent="0.3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206">
        <v>0.15</v>
      </c>
      <c r="M32" s="207"/>
      <c r="N32" s="207"/>
      <c r="O32" s="207"/>
      <c r="P32" s="40"/>
      <c r="Q32" s="40"/>
      <c r="R32" s="40"/>
      <c r="S32" s="40"/>
      <c r="T32" s="43" t="s">
        <v>46</v>
      </c>
      <c r="U32" s="40"/>
      <c r="V32" s="40"/>
      <c r="W32" s="208">
        <f>ROUND(BA87+SUM(CE91),2)</f>
        <v>0</v>
      </c>
      <c r="X32" s="207"/>
      <c r="Y32" s="207"/>
      <c r="Z32" s="207"/>
      <c r="AA32" s="207"/>
      <c r="AB32" s="207"/>
      <c r="AC32" s="207"/>
      <c r="AD32" s="207"/>
      <c r="AE32" s="207"/>
      <c r="AF32" s="40"/>
      <c r="AG32" s="40"/>
      <c r="AH32" s="40"/>
      <c r="AI32" s="40"/>
      <c r="AJ32" s="40"/>
      <c r="AK32" s="208">
        <f>ROUND(AW87+SUM(BZ91),2)</f>
        <v>0</v>
      </c>
      <c r="AL32" s="207"/>
      <c r="AM32" s="207"/>
      <c r="AN32" s="207"/>
      <c r="AO32" s="207"/>
      <c r="AP32" s="40"/>
      <c r="AQ32" s="44"/>
    </row>
    <row r="33" spans="2:43" s="2" customFormat="1" ht="14.45" hidden="1" customHeight="1" x14ac:dyDescent="0.3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206">
        <v>0.21</v>
      </c>
      <c r="M33" s="207"/>
      <c r="N33" s="207"/>
      <c r="O33" s="207"/>
      <c r="P33" s="40"/>
      <c r="Q33" s="40"/>
      <c r="R33" s="40"/>
      <c r="S33" s="40"/>
      <c r="T33" s="43" t="s">
        <v>46</v>
      </c>
      <c r="U33" s="40"/>
      <c r="V33" s="40"/>
      <c r="W33" s="208">
        <f>ROUND(BB87+SUM(CF91),2)</f>
        <v>0</v>
      </c>
      <c r="X33" s="207"/>
      <c r="Y33" s="207"/>
      <c r="Z33" s="207"/>
      <c r="AA33" s="207"/>
      <c r="AB33" s="207"/>
      <c r="AC33" s="207"/>
      <c r="AD33" s="207"/>
      <c r="AE33" s="207"/>
      <c r="AF33" s="40"/>
      <c r="AG33" s="40"/>
      <c r="AH33" s="40"/>
      <c r="AI33" s="40"/>
      <c r="AJ33" s="40"/>
      <c r="AK33" s="208">
        <v>0</v>
      </c>
      <c r="AL33" s="207"/>
      <c r="AM33" s="207"/>
      <c r="AN33" s="207"/>
      <c r="AO33" s="207"/>
      <c r="AP33" s="40"/>
      <c r="AQ33" s="44"/>
    </row>
    <row r="34" spans="2:43" s="2" customFormat="1" ht="14.45" hidden="1" customHeight="1" x14ac:dyDescent="0.3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206">
        <v>0.15</v>
      </c>
      <c r="M34" s="207"/>
      <c r="N34" s="207"/>
      <c r="O34" s="207"/>
      <c r="P34" s="40"/>
      <c r="Q34" s="40"/>
      <c r="R34" s="40"/>
      <c r="S34" s="40"/>
      <c r="T34" s="43" t="s">
        <v>46</v>
      </c>
      <c r="U34" s="40"/>
      <c r="V34" s="40"/>
      <c r="W34" s="208">
        <f>ROUND(BC87+SUM(CG91),2)</f>
        <v>0</v>
      </c>
      <c r="X34" s="207"/>
      <c r="Y34" s="207"/>
      <c r="Z34" s="207"/>
      <c r="AA34" s="207"/>
      <c r="AB34" s="207"/>
      <c r="AC34" s="207"/>
      <c r="AD34" s="207"/>
      <c r="AE34" s="207"/>
      <c r="AF34" s="40"/>
      <c r="AG34" s="40"/>
      <c r="AH34" s="40"/>
      <c r="AI34" s="40"/>
      <c r="AJ34" s="40"/>
      <c r="AK34" s="208">
        <v>0</v>
      </c>
      <c r="AL34" s="207"/>
      <c r="AM34" s="207"/>
      <c r="AN34" s="207"/>
      <c r="AO34" s="207"/>
      <c r="AP34" s="40"/>
      <c r="AQ34" s="44"/>
    </row>
    <row r="35" spans="2:43" s="2" customFormat="1" ht="14.45" hidden="1" customHeight="1" x14ac:dyDescent="0.3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206">
        <v>0</v>
      </c>
      <c r="M35" s="207"/>
      <c r="N35" s="207"/>
      <c r="O35" s="207"/>
      <c r="P35" s="40"/>
      <c r="Q35" s="40"/>
      <c r="R35" s="40"/>
      <c r="S35" s="40"/>
      <c r="T35" s="43" t="s">
        <v>46</v>
      </c>
      <c r="U35" s="40"/>
      <c r="V35" s="40"/>
      <c r="W35" s="208">
        <f>ROUND(BD87+SUM(CH91),2)</f>
        <v>0</v>
      </c>
      <c r="X35" s="207"/>
      <c r="Y35" s="207"/>
      <c r="Z35" s="207"/>
      <c r="AA35" s="207"/>
      <c r="AB35" s="207"/>
      <c r="AC35" s="207"/>
      <c r="AD35" s="207"/>
      <c r="AE35" s="207"/>
      <c r="AF35" s="40"/>
      <c r="AG35" s="40"/>
      <c r="AH35" s="40"/>
      <c r="AI35" s="40"/>
      <c r="AJ35" s="40"/>
      <c r="AK35" s="208">
        <v>0</v>
      </c>
      <c r="AL35" s="207"/>
      <c r="AM35" s="207"/>
      <c r="AN35" s="207"/>
      <c r="AO35" s="207"/>
      <c r="AP35" s="40"/>
      <c r="AQ35" s="44"/>
    </row>
    <row r="36" spans="2:43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 x14ac:dyDescent="0.3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8" t="s">
        <v>53</v>
      </c>
      <c r="Y37" s="199"/>
      <c r="Z37" s="199"/>
      <c r="AA37" s="199"/>
      <c r="AB37" s="199"/>
      <c r="AC37" s="47"/>
      <c r="AD37" s="47"/>
      <c r="AE37" s="47"/>
      <c r="AF37" s="47"/>
      <c r="AG37" s="47"/>
      <c r="AH37" s="47"/>
      <c r="AI37" s="47"/>
      <c r="AJ37" s="47"/>
      <c r="AK37" s="200">
        <f>SUM(AK29:AK35)</f>
        <v>0</v>
      </c>
      <c r="AL37" s="199"/>
      <c r="AM37" s="199"/>
      <c r="AN37" s="199"/>
      <c r="AO37" s="201"/>
      <c r="AP37" s="45"/>
      <c r="AQ37" s="36"/>
    </row>
    <row r="38" spans="2:43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x14ac:dyDescent="0.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 x14ac:dyDescent="0.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 x14ac:dyDescent="0.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 x14ac:dyDescent="0.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 x14ac:dyDescent="0.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 x14ac:dyDescent="0.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 x14ac:dyDescent="0.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 x14ac:dyDescent="0.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 x14ac:dyDescent="0.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 x14ac:dyDescent="0.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 x14ac:dyDescent="0.3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 x14ac:dyDescent="0.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 x14ac:dyDescent="0.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 x14ac:dyDescent="0.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 x14ac:dyDescent="0.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 x14ac:dyDescent="0.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 x14ac:dyDescent="0.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 x14ac:dyDescent="0.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5" x14ac:dyDescent="0.3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x14ac:dyDescent="0.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 x14ac:dyDescent="0.3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 x14ac:dyDescent="0.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 x14ac:dyDescent="0.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 x14ac:dyDescent="0.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 x14ac:dyDescent="0.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 x14ac:dyDescent="0.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 x14ac:dyDescent="0.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 x14ac:dyDescent="0.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5" x14ac:dyDescent="0.3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202" t="s">
        <v>60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6"/>
    </row>
    <row r="77" spans="2:43" s="3" customFormat="1" ht="14.45" customHeight="1" x14ac:dyDescent="0.3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OVA190909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4" t="str">
        <f>K6</f>
        <v>Sportovní hala Slezská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Slezská Ostrava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9.9.2019</v>
      </c>
      <c r="AN80" s="35"/>
      <c r="AO80" s="35"/>
      <c r="AP80" s="35"/>
      <c r="AQ80" s="36"/>
    </row>
    <row r="81" spans="1:76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 x14ac:dyDescent="0.3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Úřad městského obvodu Slezská Ostrava, těšínská 35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33</v>
      </c>
      <c r="AJ82" s="35"/>
      <c r="AK82" s="35"/>
      <c r="AL82" s="35"/>
      <c r="AM82" s="193" t="str">
        <f>IF(E17="","",E17)</f>
        <v>PPS Kania s.r.o., Nivnická 665/10, Mar.Hory</v>
      </c>
      <c r="AN82" s="193"/>
      <c r="AO82" s="193"/>
      <c r="AP82" s="193"/>
      <c r="AQ82" s="36"/>
      <c r="AS82" s="189" t="s">
        <v>61</v>
      </c>
      <c r="AT82" s="190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 x14ac:dyDescent="0.3">
      <c r="B83" s="34"/>
      <c r="C83" s="31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36</v>
      </c>
      <c r="AJ83" s="35"/>
      <c r="AK83" s="35"/>
      <c r="AL83" s="35"/>
      <c r="AM83" s="193" t="str">
        <f>IF(E20="","",E20)</f>
        <v>Ing.Jiří Kolašín</v>
      </c>
      <c r="AN83" s="193"/>
      <c r="AO83" s="193"/>
      <c r="AP83" s="193"/>
      <c r="AQ83" s="36"/>
      <c r="AS83" s="191"/>
      <c r="AT83" s="192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1"/>
      <c r="AT84" s="192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 x14ac:dyDescent="0.3">
      <c r="B85" s="34"/>
      <c r="C85" s="194" t="s">
        <v>62</v>
      </c>
      <c r="D85" s="195"/>
      <c r="E85" s="195"/>
      <c r="F85" s="195"/>
      <c r="G85" s="195"/>
      <c r="H85" s="74"/>
      <c r="I85" s="196" t="s">
        <v>63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6" t="s">
        <v>64</v>
      </c>
      <c r="AH85" s="195"/>
      <c r="AI85" s="195"/>
      <c r="AJ85" s="195"/>
      <c r="AK85" s="195"/>
      <c r="AL85" s="195"/>
      <c r="AM85" s="195"/>
      <c r="AN85" s="196" t="s">
        <v>65</v>
      </c>
      <c r="AO85" s="195"/>
      <c r="AP85" s="197"/>
      <c r="AQ85" s="36"/>
      <c r="AS85" s="75" t="s">
        <v>66</v>
      </c>
      <c r="AT85" s="76" t="s">
        <v>67</v>
      </c>
      <c r="AU85" s="76" t="s">
        <v>68</v>
      </c>
      <c r="AV85" s="76" t="s">
        <v>69</v>
      </c>
      <c r="AW85" s="76" t="s">
        <v>70</v>
      </c>
      <c r="AX85" s="76" t="s">
        <v>71</v>
      </c>
      <c r="AY85" s="76" t="s">
        <v>72</v>
      </c>
      <c r="AZ85" s="76" t="s">
        <v>73</v>
      </c>
      <c r="BA85" s="76" t="s">
        <v>74</v>
      </c>
      <c r="BB85" s="76" t="s">
        <v>75</v>
      </c>
      <c r="BC85" s="76" t="s">
        <v>76</v>
      </c>
      <c r="BD85" s="77" t="s">
        <v>77</v>
      </c>
    </row>
    <row r="86" spans="1:76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 x14ac:dyDescent="0.3">
      <c r="B87" s="67"/>
      <c r="C87" s="79" t="s">
        <v>78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8">
        <f>ROUND(AG88,2)</f>
        <v>0</v>
      </c>
      <c r="AH87" s="188"/>
      <c r="AI87" s="188"/>
      <c r="AJ87" s="188"/>
      <c r="AK87" s="188"/>
      <c r="AL87" s="188"/>
      <c r="AM87" s="188"/>
      <c r="AN87" s="177">
        <f>SUM(AG87,AT87)</f>
        <v>0</v>
      </c>
      <c r="AO87" s="177"/>
      <c r="AP87" s="177"/>
      <c r="AQ87" s="70"/>
      <c r="AS87" s="81">
        <f>ROUND(AS88,2)</f>
        <v>0</v>
      </c>
      <c r="AT87" s="82">
        <f>ROUND(SUM(AV87:AW87),2)</f>
        <v>0</v>
      </c>
      <c r="AU87" s="83">
        <f>ROUND(AU88,5)</f>
        <v>826.37405000000001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79</v>
      </c>
      <c r="BT87" s="85" t="s">
        <v>80</v>
      </c>
      <c r="BV87" s="85" t="s">
        <v>81</v>
      </c>
      <c r="BW87" s="85" t="s">
        <v>82</v>
      </c>
      <c r="BX87" s="85" t="s">
        <v>83</v>
      </c>
    </row>
    <row r="88" spans="1:76" s="5" customFormat="1" ht="37.5" customHeight="1" x14ac:dyDescent="0.3">
      <c r="A88" s="86" t="s">
        <v>84</v>
      </c>
      <c r="B88" s="87"/>
      <c r="C88" s="88"/>
      <c r="D88" s="187" t="s">
        <v>16</v>
      </c>
      <c r="E88" s="187"/>
      <c r="F88" s="187"/>
      <c r="G88" s="187"/>
      <c r="H88" s="187"/>
      <c r="I88" s="89"/>
      <c r="J88" s="187" t="s">
        <v>18</v>
      </c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81">
        <f>'OVA190909 - Sportovní hal...'!M29</f>
        <v>0</v>
      </c>
      <c r="AH88" s="182"/>
      <c r="AI88" s="182"/>
      <c r="AJ88" s="182"/>
      <c r="AK88" s="182"/>
      <c r="AL88" s="182"/>
      <c r="AM88" s="182"/>
      <c r="AN88" s="181">
        <f>SUM(AG88,AT88)</f>
        <v>0</v>
      </c>
      <c r="AO88" s="182"/>
      <c r="AP88" s="182"/>
      <c r="AQ88" s="90"/>
      <c r="AS88" s="91">
        <f>'OVA190909 - Sportovní hal...'!M27</f>
        <v>0</v>
      </c>
      <c r="AT88" s="92">
        <f>ROUND(SUM(AV88:AW88),2)</f>
        <v>0</v>
      </c>
      <c r="AU88" s="93">
        <f>'OVA190909 - Sportovní hal...'!W118</f>
        <v>826.37405000000001</v>
      </c>
      <c r="AV88" s="92">
        <f>'OVA190909 - Sportovní hal...'!M31</f>
        <v>0</v>
      </c>
      <c r="AW88" s="92">
        <f>'OVA190909 - Sportovní hal...'!M32</f>
        <v>0</v>
      </c>
      <c r="AX88" s="92">
        <f>'OVA190909 - Sportovní hal...'!M33</f>
        <v>0</v>
      </c>
      <c r="AY88" s="92">
        <f>'OVA190909 - Sportovní hal...'!M34</f>
        <v>0</v>
      </c>
      <c r="AZ88" s="92">
        <f>'OVA190909 - Sportovní hal...'!H31</f>
        <v>0</v>
      </c>
      <c r="BA88" s="92">
        <f>'OVA190909 - Sportovní hal...'!H32</f>
        <v>0</v>
      </c>
      <c r="BB88" s="92">
        <f>'OVA190909 - Sportovní hal...'!H33</f>
        <v>0</v>
      </c>
      <c r="BC88" s="92">
        <f>'OVA190909 - Sportovní hal...'!H34</f>
        <v>0</v>
      </c>
      <c r="BD88" s="94">
        <f>'OVA190909 - Sportovní hal...'!H35</f>
        <v>0</v>
      </c>
      <c r="BT88" s="95" t="s">
        <v>85</v>
      </c>
      <c r="BU88" s="95" t="s">
        <v>86</v>
      </c>
      <c r="BV88" s="95" t="s">
        <v>81</v>
      </c>
      <c r="BW88" s="95" t="s">
        <v>82</v>
      </c>
      <c r="BX88" s="95" t="s">
        <v>83</v>
      </c>
    </row>
    <row r="89" spans="1:76" x14ac:dyDescent="0.3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 x14ac:dyDescent="0.3">
      <c r="B90" s="34"/>
      <c r="C90" s="79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77">
        <v>0</v>
      </c>
      <c r="AH90" s="177"/>
      <c r="AI90" s="177"/>
      <c r="AJ90" s="177"/>
      <c r="AK90" s="177"/>
      <c r="AL90" s="177"/>
      <c r="AM90" s="177"/>
      <c r="AN90" s="177">
        <v>0</v>
      </c>
      <c r="AO90" s="177"/>
      <c r="AP90" s="177"/>
      <c r="AQ90" s="36"/>
      <c r="AS90" s="75" t="s">
        <v>88</v>
      </c>
      <c r="AT90" s="76" t="s">
        <v>89</v>
      </c>
      <c r="AU90" s="76" t="s">
        <v>44</v>
      </c>
      <c r="AV90" s="77" t="s">
        <v>67</v>
      </c>
    </row>
    <row r="91" spans="1:76" s="1" customFormat="1" ht="10.9" customHeight="1" x14ac:dyDescent="0.3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96"/>
      <c r="AT91" s="55"/>
      <c r="AU91" s="55"/>
      <c r="AV91" s="57"/>
    </row>
    <row r="92" spans="1:76" s="1" customFormat="1" ht="30" customHeight="1" x14ac:dyDescent="0.3">
      <c r="B92" s="34"/>
      <c r="C92" s="97" t="s">
        <v>90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6"/>
    </row>
    <row r="93" spans="1:76" s="1" customFormat="1" ht="6.95" customHeight="1" x14ac:dyDescent="0.3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OVA190909 - Sportovní hal...'!C2" display="/"/>
  </hyperlinks>
  <pageMargins left="0.58333330000000005" right="0.58333330000000005" top="0.5" bottom="0.46666669999999999" header="0" footer="0"/>
  <pageSetup paperSize="9" scale="95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2"/>
  <sheetViews>
    <sheetView showGridLines="0" tabSelected="1" workbookViewId="0">
      <pane ySplit="1" topLeftCell="A134" activePane="bottomLeft" state="frozen"/>
      <selection pane="bottomLeft" activeCell="AD135" sqref="AD13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99"/>
      <c r="B1" s="14"/>
      <c r="C1" s="14"/>
      <c r="D1" s="15" t="s">
        <v>1</v>
      </c>
      <c r="E1" s="14"/>
      <c r="F1" s="16" t="s">
        <v>91</v>
      </c>
      <c r="G1" s="16"/>
      <c r="H1" s="214" t="s">
        <v>92</v>
      </c>
      <c r="I1" s="214"/>
      <c r="J1" s="214"/>
      <c r="K1" s="214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99"/>
      <c r="V1" s="9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179" t="s">
        <v>8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20" t="s">
        <v>82</v>
      </c>
      <c r="AZ2" s="100" t="s">
        <v>96</v>
      </c>
      <c r="BA2" s="100" t="s">
        <v>97</v>
      </c>
      <c r="BB2" s="100" t="s">
        <v>5</v>
      </c>
      <c r="BC2" s="100" t="s">
        <v>98</v>
      </c>
      <c r="BD2" s="100" t="s">
        <v>99</v>
      </c>
    </row>
    <row r="3" spans="1:66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99</v>
      </c>
      <c r="AZ3" s="100" t="s">
        <v>100</v>
      </c>
      <c r="BA3" s="100" t="s">
        <v>101</v>
      </c>
      <c r="BB3" s="100" t="s">
        <v>5</v>
      </c>
      <c r="BC3" s="100" t="s">
        <v>102</v>
      </c>
      <c r="BD3" s="100" t="s">
        <v>99</v>
      </c>
    </row>
    <row r="4" spans="1:66" ht="36.950000000000003" customHeight="1" x14ac:dyDescent="0.3">
      <c r="B4" s="24"/>
      <c r="C4" s="202" t="s">
        <v>103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5"/>
      <c r="T4" s="26" t="s">
        <v>13</v>
      </c>
      <c r="AT4" s="20" t="s">
        <v>6</v>
      </c>
      <c r="AZ4" s="100" t="s">
        <v>104</v>
      </c>
      <c r="BA4" s="100" t="s">
        <v>105</v>
      </c>
      <c r="BB4" s="100" t="s">
        <v>5</v>
      </c>
      <c r="BC4" s="100" t="s">
        <v>106</v>
      </c>
      <c r="BD4" s="100" t="s">
        <v>99</v>
      </c>
    </row>
    <row r="5" spans="1:66" ht="6.95" customHeight="1" x14ac:dyDescent="0.3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  <c r="AZ5" s="100" t="s">
        <v>107</v>
      </c>
      <c r="BA5" s="100" t="s">
        <v>108</v>
      </c>
      <c r="BB5" s="100" t="s">
        <v>5</v>
      </c>
      <c r="BC5" s="100" t="s">
        <v>109</v>
      </c>
      <c r="BD5" s="100" t="s">
        <v>99</v>
      </c>
    </row>
    <row r="6" spans="1:66" s="1" customFormat="1" ht="32.85" customHeight="1" x14ac:dyDescent="0.3">
      <c r="B6" s="34"/>
      <c r="C6" s="35"/>
      <c r="D6" s="30" t="s">
        <v>17</v>
      </c>
      <c r="E6" s="35"/>
      <c r="F6" s="212" t="s">
        <v>18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35"/>
      <c r="R6" s="36"/>
      <c r="AZ6" s="100" t="s">
        <v>110</v>
      </c>
      <c r="BA6" s="100" t="s">
        <v>111</v>
      </c>
      <c r="BB6" s="100" t="s">
        <v>5</v>
      </c>
      <c r="BC6" s="100" t="s">
        <v>106</v>
      </c>
      <c r="BD6" s="100" t="s">
        <v>99</v>
      </c>
    </row>
    <row r="7" spans="1:66" s="1" customFormat="1" ht="14.45" customHeight="1" x14ac:dyDescent="0.3">
      <c r="B7" s="34"/>
      <c r="C7" s="35"/>
      <c r="D7" s="31" t="s">
        <v>19</v>
      </c>
      <c r="E7" s="35"/>
      <c r="F7" s="29" t="s">
        <v>5</v>
      </c>
      <c r="G7" s="35"/>
      <c r="H7" s="35"/>
      <c r="I7" s="35"/>
      <c r="J7" s="35"/>
      <c r="K7" s="35"/>
      <c r="L7" s="35"/>
      <c r="M7" s="31" t="s">
        <v>20</v>
      </c>
      <c r="N7" s="35"/>
      <c r="O7" s="29" t="s">
        <v>5</v>
      </c>
      <c r="P7" s="35"/>
      <c r="Q7" s="35"/>
      <c r="R7" s="36"/>
    </row>
    <row r="8" spans="1:66" s="1" customFormat="1" ht="14.45" customHeight="1" x14ac:dyDescent="0.3">
      <c r="B8" s="34"/>
      <c r="C8" s="35"/>
      <c r="D8" s="31" t="s">
        <v>21</v>
      </c>
      <c r="E8" s="35"/>
      <c r="F8" s="29" t="s">
        <v>22</v>
      </c>
      <c r="G8" s="35"/>
      <c r="H8" s="35"/>
      <c r="I8" s="35"/>
      <c r="J8" s="35"/>
      <c r="K8" s="35"/>
      <c r="L8" s="35"/>
      <c r="M8" s="31" t="s">
        <v>23</v>
      </c>
      <c r="N8" s="35"/>
      <c r="O8" s="242" t="str">
        <f>'Rekapitulace stavby'!AN8</f>
        <v>9.9.2019</v>
      </c>
      <c r="P8" s="242"/>
      <c r="Q8" s="35"/>
      <c r="R8" s="36"/>
    </row>
    <row r="9" spans="1:66" s="1" customFormat="1" ht="10.9" customHeight="1" x14ac:dyDescent="0.3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 x14ac:dyDescent="0.3">
      <c r="B10" s="34"/>
      <c r="C10" s="35"/>
      <c r="D10" s="31" t="s">
        <v>25</v>
      </c>
      <c r="E10" s="35"/>
      <c r="F10" s="35"/>
      <c r="G10" s="35"/>
      <c r="H10" s="35"/>
      <c r="I10" s="35"/>
      <c r="J10" s="35"/>
      <c r="K10" s="35"/>
      <c r="L10" s="35"/>
      <c r="M10" s="31" t="s">
        <v>26</v>
      </c>
      <c r="N10" s="35"/>
      <c r="O10" s="211" t="s">
        <v>27</v>
      </c>
      <c r="P10" s="211"/>
      <c r="Q10" s="35"/>
      <c r="R10" s="36"/>
    </row>
    <row r="11" spans="1:66" s="1" customFormat="1" ht="18" customHeight="1" x14ac:dyDescent="0.3">
      <c r="B11" s="34"/>
      <c r="C11" s="35"/>
      <c r="D11" s="35"/>
      <c r="E11" s="29" t="s">
        <v>28</v>
      </c>
      <c r="F11" s="35"/>
      <c r="G11" s="35"/>
      <c r="H11" s="35"/>
      <c r="I11" s="35"/>
      <c r="J11" s="35"/>
      <c r="K11" s="35"/>
      <c r="L11" s="35"/>
      <c r="M11" s="31" t="s">
        <v>29</v>
      </c>
      <c r="N11" s="35"/>
      <c r="O11" s="211" t="s">
        <v>30</v>
      </c>
      <c r="P11" s="211"/>
      <c r="Q11" s="35"/>
      <c r="R11" s="36"/>
    </row>
    <row r="12" spans="1:66" s="1" customFormat="1" ht="6.95" customHeigh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 x14ac:dyDescent="0.3">
      <c r="B13" s="34"/>
      <c r="C13" s="35"/>
      <c r="D13" s="31" t="s">
        <v>31</v>
      </c>
      <c r="E13" s="35"/>
      <c r="F13" s="35"/>
      <c r="G13" s="35"/>
      <c r="H13" s="35"/>
      <c r="I13" s="35"/>
      <c r="J13" s="35"/>
      <c r="K13" s="35"/>
      <c r="L13" s="35"/>
      <c r="M13" s="31" t="s">
        <v>26</v>
      </c>
      <c r="N13" s="35"/>
      <c r="O13" s="211" t="str">
        <f>IF('Rekapitulace stavby'!AN13="","",'Rekapitulace stavby'!AN13)</f>
        <v/>
      </c>
      <c r="P13" s="211"/>
      <c r="Q13" s="35"/>
      <c r="R13" s="36"/>
    </row>
    <row r="14" spans="1:66" s="1" customFormat="1" ht="18" customHeight="1" x14ac:dyDescent="0.3">
      <c r="B14" s="34"/>
      <c r="C14" s="35"/>
      <c r="D14" s="35"/>
      <c r="E14" s="29" t="str">
        <f>IF('Rekapitulace stavby'!E14="","",'Rekapitulace stavby'!E14)</f>
        <v xml:space="preserve"> </v>
      </c>
      <c r="F14" s="35"/>
      <c r="G14" s="35"/>
      <c r="H14" s="35"/>
      <c r="I14" s="35"/>
      <c r="J14" s="35"/>
      <c r="K14" s="35"/>
      <c r="L14" s="35"/>
      <c r="M14" s="31" t="s">
        <v>29</v>
      </c>
      <c r="N14" s="35"/>
      <c r="O14" s="211" t="str">
        <f>IF('Rekapitulace stavby'!AN14="","",'Rekapitulace stavby'!AN14)</f>
        <v/>
      </c>
      <c r="P14" s="211"/>
      <c r="Q14" s="35"/>
      <c r="R14" s="36"/>
    </row>
    <row r="15" spans="1:66" s="1" customFormat="1" ht="6.95" customHeight="1" x14ac:dyDescent="0.3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 x14ac:dyDescent="0.3">
      <c r="B16" s="34"/>
      <c r="C16" s="35"/>
      <c r="D16" s="31" t="s">
        <v>33</v>
      </c>
      <c r="E16" s="35"/>
      <c r="F16" s="35"/>
      <c r="G16" s="35"/>
      <c r="H16" s="35"/>
      <c r="I16" s="35"/>
      <c r="J16" s="35"/>
      <c r="K16" s="35"/>
      <c r="L16" s="35"/>
      <c r="M16" s="31" t="s">
        <v>26</v>
      </c>
      <c r="N16" s="35"/>
      <c r="O16" s="211" t="s">
        <v>5</v>
      </c>
      <c r="P16" s="211"/>
      <c r="Q16" s="35"/>
      <c r="R16" s="36"/>
    </row>
    <row r="17" spans="2:18" s="1" customFormat="1" ht="18" customHeight="1" x14ac:dyDescent="0.3">
      <c r="B17" s="34"/>
      <c r="C17" s="35"/>
      <c r="D17" s="35"/>
      <c r="E17" s="29" t="s">
        <v>34</v>
      </c>
      <c r="F17" s="35"/>
      <c r="G17" s="35"/>
      <c r="H17" s="35"/>
      <c r="I17" s="35"/>
      <c r="J17" s="35"/>
      <c r="K17" s="35"/>
      <c r="L17" s="35"/>
      <c r="M17" s="31" t="s">
        <v>29</v>
      </c>
      <c r="N17" s="35"/>
      <c r="O17" s="211" t="s">
        <v>5</v>
      </c>
      <c r="P17" s="211"/>
      <c r="Q17" s="35"/>
      <c r="R17" s="36"/>
    </row>
    <row r="18" spans="2:18" s="1" customFormat="1" ht="6.95" customHeight="1" x14ac:dyDescent="0.3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 x14ac:dyDescent="0.3">
      <c r="B19" s="34"/>
      <c r="C19" s="35"/>
      <c r="D19" s="31" t="s">
        <v>36</v>
      </c>
      <c r="E19" s="35"/>
      <c r="F19" s="35"/>
      <c r="G19" s="35"/>
      <c r="H19" s="35"/>
      <c r="I19" s="35"/>
      <c r="J19" s="35"/>
      <c r="K19" s="35"/>
      <c r="L19" s="35"/>
      <c r="M19" s="31" t="s">
        <v>26</v>
      </c>
      <c r="N19" s="35"/>
      <c r="O19" s="211" t="s">
        <v>37</v>
      </c>
      <c r="P19" s="211"/>
      <c r="Q19" s="35"/>
      <c r="R19" s="36"/>
    </row>
    <row r="20" spans="2:18" s="1" customFormat="1" ht="18" customHeight="1" x14ac:dyDescent="0.3">
      <c r="B20" s="34"/>
      <c r="C20" s="35"/>
      <c r="D20" s="35"/>
      <c r="E20" s="29" t="s">
        <v>38</v>
      </c>
      <c r="F20" s="35"/>
      <c r="G20" s="35"/>
      <c r="H20" s="35"/>
      <c r="I20" s="35"/>
      <c r="J20" s="35"/>
      <c r="K20" s="35"/>
      <c r="L20" s="35"/>
      <c r="M20" s="31" t="s">
        <v>29</v>
      </c>
      <c r="N20" s="35"/>
      <c r="O20" s="211" t="s">
        <v>39</v>
      </c>
      <c r="P20" s="211"/>
      <c r="Q20" s="35"/>
      <c r="R20" s="36"/>
    </row>
    <row r="21" spans="2:18" s="1" customFormat="1" ht="6.95" customHeight="1" x14ac:dyDescent="0.3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 x14ac:dyDescent="0.3">
      <c r="B22" s="34"/>
      <c r="C22" s="35"/>
      <c r="D22" s="31" t="s">
        <v>40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 x14ac:dyDescent="0.3">
      <c r="B23" s="34"/>
      <c r="C23" s="35"/>
      <c r="D23" s="35"/>
      <c r="E23" s="213" t="s">
        <v>5</v>
      </c>
      <c r="F23" s="213"/>
      <c r="G23" s="213"/>
      <c r="H23" s="213"/>
      <c r="I23" s="213"/>
      <c r="J23" s="213"/>
      <c r="K23" s="213"/>
      <c r="L23" s="213"/>
      <c r="M23" s="35"/>
      <c r="N23" s="35"/>
      <c r="O23" s="35"/>
      <c r="P23" s="35"/>
      <c r="Q23" s="35"/>
      <c r="R23" s="36"/>
    </row>
    <row r="24" spans="2:18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 x14ac:dyDescent="0.3">
      <c r="B26" s="34"/>
      <c r="C26" s="35"/>
      <c r="D26" s="101" t="s">
        <v>112</v>
      </c>
      <c r="E26" s="35"/>
      <c r="F26" s="35"/>
      <c r="G26" s="35"/>
      <c r="H26" s="35"/>
      <c r="I26" s="35"/>
      <c r="J26" s="35"/>
      <c r="K26" s="35"/>
      <c r="L26" s="35"/>
      <c r="M26" s="183">
        <f>N87</f>
        <v>0</v>
      </c>
      <c r="N26" s="183"/>
      <c r="O26" s="183"/>
      <c r="P26" s="183"/>
      <c r="Q26" s="35"/>
      <c r="R26" s="36"/>
    </row>
    <row r="27" spans="2:18" s="1" customFormat="1" ht="14.45" customHeight="1" x14ac:dyDescent="0.3">
      <c r="B27" s="34"/>
      <c r="C27" s="35"/>
      <c r="D27" s="33" t="s">
        <v>113</v>
      </c>
      <c r="E27" s="35"/>
      <c r="F27" s="35"/>
      <c r="G27" s="35"/>
      <c r="H27" s="35"/>
      <c r="I27" s="35"/>
      <c r="J27" s="35"/>
      <c r="K27" s="35"/>
      <c r="L27" s="35"/>
      <c r="M27" s="183">
        <f>N100</f>
        <v>0</v>
      </c>
      <c r="N27" s="183"/>
      <c r="O27" s="183"/>
      <c r="P27" s="183"/>
      <c r="Q27" s="35"/>
      <c r="R27" s="36"/>
    </row>
    <row r="28" spans="2:18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 x14ac:dyDescent="0.3">
      <c r="B29" s="34"/>
      <c r="C29" s="35"/>
      <c r="D29" s="102" t="s">
        <v>43</v>
      </c>
      <c r="E29" s="35"/>
      <c r="F29" s="35"/>
      <c r="G29" s="35"/>
      <c r="H29" s="35"/>
      <c r="I29" s="35"/>
      <c r="J29" s="35"/>
      <c r="K29" s="35"/>
      <c r="L29" s="35"/>
      <c r="M29" s="252">
        <f>ROUND(M26+M27,2)</f>
        <v>0</v>
      </c>
      <c r="N29" s="241"/>
      <c r="O29" s="241"/>
      <c r="P29" s="241"/>
      <c r="Q29" s="35"/>
      <c r="R29" s="36"/>
    </row>
    <row r="30" spans="2:18" s="1" customFormat="1" ht="6.95" customHeight="1" x14ac:dyDescent="0.3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 x14ac:dyDescent="0.3">
      <c r="B31" s="34"/>
      <c r="C31" s="35"/>
      <c r="D31" s="41" t="s">
        <v>44</v>
      </c>
      <c r="E31" s="41" t="s">
        <v>45</v>
      </c>
      <c r="F31" s="42">
        <v>0.21</v>
      </c>
      <c r="G31" s="103" t="s">
        <v>46</v>
      </c>
      <c r="H31" s="249">
        <f>ROUND((SUM(BE100:BE101)+SUM(BE118:BE231)), 2)</f>
        <v>0</v>
      </c>
      <c r="I31" s="241"/>
      <c r="J31" s="241"/>
      <c r="K31" s="35"/>
      <c r="L31" s="35"/>
      <c r="M31" s="249">
        <f>ROUND(ROUND((SUM(BE100:BE101)+SUM(BE118:BE231)), 2)*F31, 2)</f>
        <v>0</v>
      </c>
      <c r="N31" s="241"/>
      <c r="O31" s="241"/>
      <c r="P31" s="241"/>
      <c r="Q31" s="35"/>
      <c r="R31" s="36"/>
    </row>
    <row r="32" spans="2:18" s="1" customFormat="1" ht="14.45" customHeight="1" x14ac:dyDescent="0.3">
      <c r="B32" s="34"/>
      <c r="C32" s="35"/>
      <c r="D32" s="35"/>
      <c r="E32" s="41" t="s">
        <v>47</v>
      </c>
      <c r="F32" s="42">
        <v>0.15</v>
      </c>
      <c r="G32" s="103" t="s">
        <v>46</v>
      </c>
      <c r="H32" s="249">
        <f>ROUND((SUM(BF100:BF101)+SUM(BF118:BF231)), 2)</f>
        <v>0</v>
      </c>
      <c r="I32" s="241"/>
      <c r="J32" s="241"/>
      <c r="K32" s="35"/>
      <c r="L32" s="35"/>
      <c r="M32" s="249">
        <f>ROUND(ROUND((SUM(BF100:BF101)+SUM(BF118:BF231)), 2)*F32, 2)</f>
        <v>0</v>
      </c>
      <c r="N32" s="241"/>
      <c r="O32" s="241"/>
      <c r="P32" s="241"/>
      <c r="Q32" s="35"/>
      <c r="R32" s="36"/>
    </row>
    <row r="33" spans="2:18" s="1" customFormat="1" ht="14.45" hidden="1" customHeight="1" x14ac:dyDescent="0.3">
      <c r="B33" s="34"/>
      <c r="C33" s="35"/>
      <c r="D33" s="35"/>
      <c r="E33" s="41" t="s">
        <v>48</v>
      </c>
      <c r="F33" s="42">
        <v>0.21</v>
      </c>
      <c r="G33" s="103" t="s">
        <v>46</v>
      </c>
      <c r="H33" s="249">
        <f>ROUND((SUM(BG100:BG101)+SUM(BG118:BG231)), 2)</f>
        <v>0</v>
      </c>
      <c r="I33" s="241"/>
      <c r="J33" s="241"/>
      <c r="K33" s="35"/>
      <c r="L33" s="35"/>
      <c r="M33" s="249">
        <v>0</v>
      </c>
      <c r="N33" s="241"/>
      <c r="O33" s="241"/>
      <c r="P33" s="241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49</v>
      </c>
      <c r="F34" s="42">
        <v>0.15</v>
      </c>
      <c r="G34" s="103" t="s">
        <v>46</v>
      </c>
      <c r="H34" s="249">
        <f>ROUND((SUM(BH100:BH101)+SUM(BH118:BH231)), 2)</f>
        <v>0</v>
      </c>
      <c r="I34" s="241"/>
      <c r="J34" s="241"/>
      <c r="K34" s="35"/>
      <c r="L34" s="35"/>
      <c r="M34" s="249">
        <v>0</v>
      </c>
      <c r="N34" s="241"/>
      <c r="O34" s="241"/>
      <c r="P34" s="241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50</v>
      </c>
      <c r="F35" s="42">
        <v>0</v>
      </c>
      <c r="G35" s="103" t="s">
        <v>46</v>
      </c>
      <c r="H35" s="249">
        <f>ROUND((SUM(BI100:BI101)+SUM(BI118:BI231)), 2)</f>
        <v>0</v>
      </c>
      <c r="I35" s="241"/>
      <c r="J35" s="241"/>
      <c r="K35" s="35"/>
      <c r="L35" s="35"/>
      <c r="M35" s="249">
        <v>0</v>
      </c>
      <c r="N35" s="241"/>
      <c r="O35" s="241"/>
      <c r="P35" s="241"/>
      <c r="Q35" s="35"/>
      <c r="R35" s="36"/>
    </row>
    <row r="36" spans="2:18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 x14ac:dyDescent="0.3">
      <c r="B37" s="34"/>
      <c r="C37" s="98"/>
      <c r="D37" s="104" t="s">
        <v>51</v>
      </c>
      <c r="E37" s="74"/>
      <c r="F37" s="74"/>
      <c r="G37" s="105" t="s">
        <v>52</v>
      </c>
      <c r="H37" s="106" t="s">
        <v>53</v>
      </c>
      <c r="I37" s="74"/>
      <c r="J37" s="74"/>
      <c r="K37" s="74"/>
      <c r="L37" s="250">
        <f>SUM(M29:M35)</f>
        <v>0</v>
      </c>
      <c r="M37" s="250"/>
      <c r="N37" s="250"/>
      <c r="O37" s="250"/>
      <c r="P37" s="251"/>
      <c r="Q37" s="98"/>
      <c r="R37" s="36"/>
    </row>
    <row r="38" spans="2:18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x14ac:dyDescent="0.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5"/>
    </row>
    <row r="41" spans="2:18" x14ac:dyDescent="0.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x14ac:dyDescent="0.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x14ac:dyDescent="0.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x14ac:dyDescent="0.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x14ac:dyDescent="0.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x14ac:dyDescent="0.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x14ac:dyDescent="0.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x14ac:dyDescent="0.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x14ac:dyDescent="0.3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 x14ac:dyDescent="0.3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 x14ac:dyDescent="0.3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 x14ac:dyDescent="0.3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 x14ac:dyDescent="0.3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 x14ac:dyDescent="0.3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 x14ac:dyDescent="0.3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 x14ac:dyDescent="0.3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 x14ac:dyDescent="0.3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 x14ac:dyDescent="0.3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x14ac:dyDescent="0.3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 x14ac:dyDescent="0.3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 x14ac:dyDescent="0.3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 x14ac:dyDescent="0.3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 x14ac:dyDescent="0.3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 x14ac:dyDescent="0.3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 x14ac:dyDescent="0.3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 x14ac:dyDescent="0.3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 x14ac:dyDescent="0.3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 x14ac:dyDescent="0.3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02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6.950000000000003" customHeight="1" x14ac:dyDescent="0.3">
      <c r="B78" s="34"/>
      <c r="C78" s="68" t="s">
        <v>17</v>
      </c>
      <c r="D78" s="35"/>
      <c r="E78" s="35"/>
      <c r="F78" s="204" t="str">
        <f>F6</f>
        <v>Sportovní hala Slezská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35"/>
      <c r="R78" s="36"/>
    </row>
    <row r="79" spans="2:18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</row>
    <row r="80" spans="2:18" s="1" customFormat="1" ht="18" customHeight="1" x14ac:dyDescent="0.3">
      <c r="B80" s="34"/>
      <c r="C80" s="31" t="s">
        <v>21</v>
      </c>
      <c r="D80" s="35"/>
      <c r="E80" s="35"/>
      <c r="F80" s="29" t="str">
        <f>F8</f>
        <v>Slezská Ostrava</v>
      </c>
      <c r="G80" s="35"/>
      <c r="H80" s="35"/>
      <c r="I80" s="35"/>
      <c r="J80" s="35"/>
      <c r="K80" s="31" t="s">
        <v>23</v>
      </c>
      <c r="L80" s="35"/>
      <c r="M80" s="242" t="str">
        <f>IF(O8="","",O8)</f>
        <v>9.9.2019</v>
      </c>
      <c r="N80" s="242"/>
      <c r="O80" s="242"/>
      <c r="P80" s="242"/>
      <c r="Q80" s="35"/>
      <c r="R80" s="36"/>
    </row>
    <row r="81" spans="2:47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</row>
    <row r="82" spans="2:47" s="1" customFormat="1" ht="15" x14ac:dyDescent="0.3">
      <c r="B82" s="34"/>
      <c r="C82" s="31" t="s">
        <v>25</v>
      </c>
      <c r="D82" s="35"/>
      <c r="E82" s="35"/>
      <c r="F82" s="29" t="str">
        <f>E11</f>
        <v>Úřad městského obvodu Slezská Ostrava, těšínská 35</v>
      </c>
      <c r="G82" s="35"/>
      <c r="H82" s="35"/>
      <c r="I82" s="35"/>
      <c r="J82" s="35"/>
      <c r="K82" s="31" t="s">
        <v>33</v>
      </c>
      <c r="L82" s="35"/>
      <c r="M82" s="211" t="str">
        <f>E17</f>
        <v>PPS Kania s.r.o., Nivnická 665/10, Mar.Hory</v>
      </c>
      <c r="N82" s="211"/>
      <c r="O82" s="211"/>
      <c r="P82" s="211"/>
      <c r="Q82" s="211"/>
      <c r="R82" s="36"/>
    </row>
    <row r="83" spans="2:47" s="1" customFormat="1" ht="14.45" customHeight="1" x14ac:dyDescent="0.3">
      <c r="B83" s="34"/>
      <c r="C83" s="31" t="s">
        <v>31</v>
      </c>
      <c r="D83" s="35"/>
      <c r="E83" s="35"/>
      <c r="F83" s="29" t="str">
        <f>IF(E14="","",E14)</f>
        <v xml:space="preserve"> </v>
      </c>
      <c r="G83" s="35"/>
      <c r="H83" s="35"/>
      <c r="I83" s="35"/>
      <c r="J83" s="35"/>
      <c r="K83" s="31" t="s">
        <v>36</v>
      </c>
      <c r="L83" s="35"/>
      <c r="M83" s="211" t="str">
        <f>E20</f>
        <v>Ing.Jiří Kolašín</v>
      </c>
      <c r="N83" s="211"/>
      <c r="O83" s="211"/>
      <c r="P83" s="211"/>
      <c r="Q83" s="211"/>
      <c r="R83" s="36"/>
    </row>
    <row r="84" spans="2:47" s="1" customFormat="1" ht="10.35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</row>
    <row r="85" spans="2:47" s="1" customFormat="1" ht="29.25" customHeight="1" x14ac:dyDescent="0.3">
      <c r="B85" s="34"/>
      <c r="C85" s="247" t="s">
        <v>115</v>
      </c>
      <c r="D85" s="248"/>
      <c r="E85" s="248"/>
      <c r="F85" s="248"/>
      <c r="G85" s="248"/>
      <c r="H85" s="98"/>
      <c r="I85" s="98"/>
      <c r="J85" s="98"/>
      <c r="K85" s="98"/>
      <c r="L85" s="98"/>
      <c r="M85" s="98"/>
      <c r="N85" s="247" t="s">
        <v>116</v>
      </c>
      <c r="O85" s="248"/>
      <c r="P85" s="248"/>
      <c r="Q85" s="248"/>
      <c r="R85" s="36"/>
    </row>
    <row r="86" spans="2:47" s="1" customFormat="1" ht="10.35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</row>
    <row r="87" spans="2:47" s="1" customFormat="1" ht="29.25" customHeight="1" x14ac:dyDescent="0.3">
      <c r="B87" s="34"/>
      <c r="C87" s="107" t="s">
        <v>117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177">
        <f>N118</f>
        <v>0</v>
      </c>
      <c r="O87" s="239"/>
      <c r="P87" s="239"/>
      <c r="Q87" s="239"/>
      <c r="R87" s="36"/>
      <c r="AU87" s="20" t="s">
        <v>118</v>
      </c>
    </row>
    <row r="88" spans="2:47" s="6" customFormat="1" ht="24.95" customHeight="1" x14ac:dyDescent="0.3">
      <c r="B88" s="108"/>
      <c r="C88" s="109"/>
      <c r="D88" s="110" t="s">
        <v>119</v>
      </c>
      <c r="E88" s="109"/>
      <c r="F88" s="109"/>
      <c r="G88" s="109"/>
      <c r="H88" s="109"/>
      <c r="I88" s="109"/>
      <c r="J88" s="109"/>
      <c r="K88" s="109"/>
      <c r="L88" s="109"/>
      <c r="M88" s="109"/>
      <c r="N88" s="220">
        <f>N119</f>
        <v>0</v>
      </c>
      <c r="O88" s="246"/>
      <c r="P88" s="246"/>
      <c r="Q88" s="246"/>
      <c r="R88" s="111"/>
    </row>
    <row r="89" spans="2:47" s="7" customFormat="1" ht="19.899999999999999" customHeight="1" x14ac:dyDescent="0.3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7">
        <f>N120</f>
        <v>0</v>
      </c>
      <c r="O89" s="238"/>
      <c r="P89" s="238"/>
      <c r="Q89" s="238"/>
      <c r="R89" s="115"/>
    </row>
    <row r="90" spans="2:47" s="7" customFormat="1" ht="19.899999999999999" customHeight="1" x14ac:dyDescent="0.3">
      <c r="B90" s="112"/>
      <c r="C90" s="113"/>
      <c r="D90" s="114" t="s">
        <v>121</v>
      </c>
      <c r="E90" s="113"/>
      <c r="F90" s="113"/>
      <c r="G90" s="113"/>
      <c r="H90" s="113"/>
      <c r="I90" s="113"/>
      <c r="J90" s="113"/>
      <c r="K90" s="113"/>
      <c r="L90" s="113"/>
      <c r="M90" s="113"/>
      <c r="N90" s="237">
        <f>N138</f>
        <v>0</v>
      </c>
      <c r="O90" s="238"/>
      <c r="P90" s="238"/>
      <c r="Q90" s="238"/>
      <c r="R90" s="115"/>
    </row>
    <row r="91" spans="2:47" s="7" customFormat="1" ht="19.899999999999999" customHeight="1" x14ac:dyDescent="0.3">
      <c r="B91" s="112"/>
      <c r="C91" s="113"/>
      <c r="D91" s="114" t="s">
        <v>122</v>
      </c>
      <c r="E91" s="113"/>
      <c r="F91" s="113"/>
      <c r="G91" s="113"/>
      <c r="H91" s="113"/>
      <c r="I91" s="113"/>
      <c r="J91" s="113"/>
      <c r="K91" s="113"/>
      <c r="L91" s="113"/>
      <c r="M91" s="113"/>
      <c r="N91" s="237">
        <f>N147</f>
        <v>0</v>
      </c>
      <c r="O91" s="238"/>
      <c r="P91" s="238"/>
      <c r="Q91" s="238"/>
      <c r="R91" s="115"/>
    </row>
    <row r="92" spans="2:47" s="7" customFormat="1" ht="19.899999999999999" customHeight="1" x14ac:dyDescent="0.3">
      <c r="B92" s="112"/>
      <c r="C92" s="113"/>
      <c r="D92" s="114" t="s">
        <v>123</v>
      </c>
      <c r="E92" s="113"/>
      <c r="F92" s="113"/>
      <c r="G92" s="113"/>
      <c r="H92" s="113"/>
      <c r="I92" s="113"/>
      <c r="J92" s="113"/>
      <c r="K92" s="113"/>
      <c r="L92" s="113"/>
      <c r="M92" s="113"/>
      <c r="N92" s="237">
        <f>N173</f>
        <v>0</v>
      </c>
      <c r="O92" s="238"/>
      <c r="P92" s="238"/>
      <c r="Q92" s="238"/>
      <c r="R92" s="115"/>
    </row>
    <row r="93" spans="2:47" s="6" customFormat="1" ht="24.95" customHeight="1" x14ac:dyDescent="0.3">
      <c r="B93" s="108"/>
      <c r="C93" s="109"/>
      <c r="D93" s="110" t="s">
        <v>124</v>
      </c>
      <c r="E93" s="109"/>
      <c r="F93" s="109"/>
      <c r="G93" s="109"/>
      <c r="H93" s="109"/>
      <c r="I93" s="109"/>
      <c r="J93" s="109"/>
      <c r="K93" s="109"/>
      <c r="L93" s="109"/>
      <c r="M93" s="109"/>
      <c r="N93" s="220">
        <f>N216</f>
        <v>0</v>
      </c>
      <c r="O93" s="246"/>
      <c r="P93" s="246"/>
      <c r="Q93" s="246"/>
      <c r="R93" s="111"/>
    </row>
    <row r="94" spans="2:47" s="7" customFormat="1" ht="19.899999999999999" customHeight="1" x14ac:dyDescent="0.3">
      <c r="B94" s="112"/>
      <c r="C94" s="113"/>
      <c r="D94" s="114" t="s">
        <v>125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37">
        <f>N217</f>
        <v>0</v>
      </c>
      <c r="O94" s="238"/>
      <c r="P94" s="238"/>
      <c r="Q94" s="238"/>
      <c r="R94" s="115"/>
    </row>
    <row r="95" spans="2:47" s="7" customFormat="1" ht="19.899999999999999" customHeight="1" x14ac:dyDescent="0.3">
      <c r="B95" s="112"/>
      <c r="C95" s="113"/>
      <c r="D95" s="114" t="s">
        <v>126</v>
      </c>
      <c r="E95" s="113"/>
      <c r="F95" s="113"/>
      <c r="G95" s="113"/>
      <c r="H95" s="113"/>
      <c r="I95" s="113"/>
      <c r="J95" s="113"/>
      <c r="K95" s="113"/>
      <c r="L95" s="113"/>
      <c r="M95" s="113"/>
      <c r="N95" s="237">
        <f>N219</f>
        <v>0</v>
      </c>
      <c r="O95" s="238"/>
      <c r="P95" s="238"/>
      <c r="Q95" s="238"/>
      <c r="R95" s="115"/>
    </row>
    <row r="96" spans="2:47" s="7" customFormat="1" ht="19.899999999999999" customHeight="1" x14ac:dyDescent="0.3">
      <c r="B96" s="112"/>
      <c r="C96" s="113"/>
      <c r="D96" s="114" t="s">
        <v>127</v>
      </c>
      <c r="E96" s="113"/>
      <c r="F96" s="113"/>
      <c r="G96" s="113"/>
      <c r="H96" s="113"/>
      <c r="I96" s="113"/>
      <c r="J96" s="113"/>
      <c r="K96" s="113"/>
      <c r="L96" s="113"/>
      <c r="M96" s="113"/>
      <c r="N96" s="237">
        <f>N221</f>
        <v>0</v>
      </c>
      <c r="O96" s="238"/>
      <c r="P96" s="238"/>
      <c r="Q96" s="238"/>
      <c r="R96" s="115"/>
    </row>
    <row r="97" spans="2:21" s="7" customFormat="1" ht="19.899999999999999" customHeight="1" x14ac:dyDescent="0.3">
      <c r="B97" s="112"/>
      <c r="C97" s="113"/>
      <c r="D97" s="114" t="s">
        <v>128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37">
        <f>N224</f>
        <v>0</v>
      </c>
      <c r="O97" s="238"/>
      <c r="P97" s="238"/>
      <c r="Q97" s="238"/>
      <c r="R97" s="115"/>
    </row>
    <row r="98" spans="2:21" s="7" customFormat="1" ht="19.899999999999999" customHeight="1" x14ac:dyDescent="0.3">
      <c r="B98" s="112"/>
      <c r="C98" s="113"/>
      <c r="D98" s="114" t="s">
        <v>129</v>
      </c>
      <c r="E98" s="113"/>
      <c r="F98" s="113"/>
      <c r="G98" s="113"/>
      <c r="H98" s="113"/>
      <c r="I98" s="113"/>
      <c r="J98" s="113"/>
      <c r="K98" s="113"/>
      <c r="L98" s="113"/>
      <c r="M98" s="113"/>
      <c r="N98" s="237">
        <f>N226</f>
        <v>0</v>
      </c>
      <c r="O98" s="238"/>
      <c r="P98" s="238"/>
      <c r="Q98" s="238"/>
      <c r="R98" s="115"/>
    </row>
    <row r="99" spans="2:21" s="1" customFormat="1" ht="21.75" customHeight="1" x14ac:dyDescent="0.3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 x14ac:dyDescent="0.3">
      <c r="B100" s="34"/>
      <c r="C100" s="107" t="s">
        <v>130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39">
        <v>0</v>
      </c>
      <c r="O100" s="240"/>
      <c r="P100" s="240"/>
      <c r="Q100" s="240"/>
      <c r="R100" s="36"/>
      <c r="T100" s="116"/>
      <c r="U100" s="117" t="s">
        <v>44</v>
      </c>
    </row>
    <row r="101" spans="2:21" s="1" customFormat="1" ht="18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 x14ac:dyDescent="0.3">
      <c r="B102" s="34"/>
      <c r="C102" s="97" t="s">
        <v>90</v>
      </c>
      <c r="D102" s="98"/>
      <c r="E102" s="98"/>
      <c r="F102" s="98"/>
      <c r="G102" s="98"/>
      <c r="H102" s="98"/>
      <c r="I102" s="98"/>
      <c r="J102" s="98"/>
      <c r="K102" s="98"/>
      <c r="L102" s="178">
        <f>ROUND(SUM(N87+N100),2)</f>
        <v>0</v>
      </c>
      <c r="M102" s="178"/>
      <c r="N102" s="178"/>
      <c r="O102" s="178"/>
      <c r="P102" s="178"/>
      <c r="Q102" s="178"/>
      <c r="R102" s="36"/>
    </row>
    <row r="103" spans="2:21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 x14ac:dyDescent="0.3">
      <c r="B108" s="34"/>
      <c r="C108" s="202" t="s">
        <v>131</v>
      </c>
      <c r="D108" s="241"/>
      <c r="E108" s="241"/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36"/>
    </row>
    <row r="109" spans="2:21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6.950000000000003" customHeight="1" x14ac:dyDescent="0.3">
      <c r="B110" s="34"/>
      <c r="C110" s="68" t="s">
        <v>17</v>
      </c>
      <c r="D110" s="35"/>
      <c r="E110" s="35"/>
      <c r="F110" s="204" t="str">
        <f>F6</f>
        <v>Sportovní hala Slezská</v>
      </c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35"/>
      <c r="R110" s="36"/>
    </row>
    <row r="111" spans="2:21" s="1" customFormat="1" ht="6.95" customHeight="1" x14ac:dyDescent="0.3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18" customHeight="1" x14ac:dyDescent="0.3">
      <c r="B112" s="34"/>
      <c r="C112" s="31" t="s">
        <v>21</v>
      </c>
      <c r="D112" s="35"/>
      <c r="E112" s="35"/>
      <c r="F112" s="29" t="str">
        <f>F8</f>
        <v>Slezská Ostrava</v>
      </c>
      <c r="G112" s="35"/>
      <c r="H112" s="35"/>
      <c r="I112" s="35"/>
      <c r="J112" s="35"/>
      <c r="K112" s="31" t="s">
        <v>23</v>
      </c>
      <c r="L112" s="35"/>
      <c r="M112" s="242" t="str">
        <f>IF(O8="","",O8)</f>
        <v>9.9.2019</v>
      </c>
      <c r="N112" s="242"/>
      <c r="O112" s="242"/>
      <c r="P112" s="242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5" x14ac:dyDescent="0.3">
      <c r="B114" s="34"/>
      <c r="C114" s="31" t="s">
        <v>25</v>
      </c>
      <c r="D114" s="35"/>
      <c r="E114" s="35"/>
      <c r="F114" s="29" t="str">
        <f>E11</f>
        <v>Úřad městského obvodu Slezská Ostrava, těšínská 35</v>
      </c>
      <c r="G114" s="35"/>
      <c r="H114" s="35"/>
      <c r="I114" s="35"/>
      <c r="J114" s="35"/>
      <c r="K114" s="31" t="s">
        <v>33</v>
      </c>
      <c r="L114" s="35"/>
      <c r="M114" s="211" t="str">
        <f>E17</f>
        <v>PPS Kania s.r.o., Nivnická 665/10, Mar.Hory</v>
      </c>
      <c r="N114" s="211"/>
      <c r="O114" s="211"/>
      <c r="P114" s="211"/>
      <c r="Q114" s="211"/>
      <c r="R114" s="36"/>
    </row>
    <row r="115" spans="2:65" s="1" customFormat="1" ht="14.45" customHeight="1" x14ac:dyDescent="0.3">
      <c r="B115" s="34"/>
      <c r="C115" s="31" t="s">
        <v>31</v>
      </c>
      <c r="D115" s="35"/>
      <c r="E115" s="35"/>
      <c r="F115" s="29" t="str">
        <f>IF(E14="","",E14)</f>
        <v xml:space="preserve"> </v>
      </c>
      <c r="G115" s="35"/>
      <c r="H115" s="35"/>
      <c r="I115" s="35"/>
      <c r="J115" s="35"/>
      <c r="K115" s="31" t="s">
        <v>36</v>
      </c>
      <c r="L115" s="35"/>
      <c r="M115" s="211" t="str">
        <f>E20</f>
        <v>Ing.Jiří Kolašín</v>
      </c>
      <c r="N115" s="211"/>
      <c r="O115" s="211"/>
      <c r="P115" s="211"/>
      <c r="Q115" s="211"/>
      <c r="R115" s="36"/>
    </row>
    <row r="116" spans="2:65" s="1" customFormat="1" ht="10.3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 x14ac:dyDescent="0.3">
      <c r="B117" s="118"/>
      <c r="C117" s="119" t="s">
        <v>132</v>
      </c>
      <c r="D117" s="120" t="s">
        <v>133</v>
      </c>
      <c r="E117" s="120" t="s">
        <v>62</v>
      </c>
      <c r="F117" s="243" t="s">
        <v>134</v>
      </c>
      <c r="G117" s="243"/>
      <c r="H117" s="243"/>
      <c r="I117" s="243"/>
      <c r="J117" s="120" t="s">
        <v>135</v>
      </c>
      <c r="K117" s="120" t="s">
        <v>136</v>
      </c>
      <c r="L117" s="244" t="s">
        <v>137</v>
      </c>
      <c r="M117" s="244"/>
      <c r="N117" s="243" t="s">
        <v>116</v>
      </c>
      <c r="O117" s="243"/>
      <c r="P117" s="243"/>
      <c r="Q117" s="245"/>
      <c r="R117" s="121"/>
      <c r="T117" s="75" t="s">
        <v>138</v>
      </c>
      <c r="U117" s="76" t="s">
        <v>44</v>
      </c>
      <c r="V117" s="76" t="s">
        <v>139</v>
      </c>
      <c r="W117" s="76" t="s">
        <v>140</v>
      </c>
      <c r="X117" s="76" t="s">
        <v>141</v>
      </c>
      <c r="Y117" s="76" t="s">
        <v>142</v>
      </c>
      <c r="Z117" s="76" t="s">
        <v>143</v>
      </c>
      <c r="AA117" s="77" t="s">
        <v>144</v>
      </c>
    </row>
    <row r="118" spans="2:65" s="1" customFormat="1" ht="29.25" customHeight="1" x14ac:dyDescent="0.35">
      <c r="B118" s="34"/>
      <c r="C118" s="79" t="s">
        <v>112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17">
        <f>BK118</f>
        <v>0</v>
      </c>
      <c r="O118" s="218"/>
      <c r="P118" s="218"/>
      <c r="Q118" s="218"/>
      <c r="R118" s="36"/>
      <c r="T118" s="78"/>
      <c r="U118" s="50"/>
      <c r="V118" s="50"/>
      <c r="W118" s="122">
        <f>W119+W216</f>
        <v>826.37405000000001</v>
      </c>
      <c r="X118" s="50"/>
      <c r="Y118" s="122">
        <f>Y119+Y216</f>
        <v>824.24362399999995</v>
      </c>
      <c r="Z118" s="50"/>
      <c r="AA118" s="123">
        <f>AA119+AA216</f>
        <v>0</v>
      </c>
      <c r="AT118" s="20" t="s">
        <v>79</v>
      </c>
      <c r="AU118" s="20" t="s">
        <v>118</v>
      </c>
      <c r="BK118" s="124">
        <f>BK119+BK216</f>
        <v>0</v>
      </c>
    </row>
    <row r="119" spans="2:65" s="9" customFormat="1" ht="37.35" customHeight="1" x14ac:dyDescent="0.35">
      <c r="B119" s="125"/>
      <c r="C119" s="126"/>
      <c r="D119" s="127" t="s">
        <v>119</v>
      </c>
      <c r="E119" s="127"/>
      <c r="F119" s="127"/>
      <c r="G119" s="127"/>
      <c r="H119" s="127"/>
      <c r="I119" s="127"/>
      <c r="J119" s="127"/>
      <c r="K119" s="127"/>
      <c r="L119" s="127"/>
      <c r="M119" s="127"/>
      <c r="N119" s="219">
        <f>BK119</f>
        <v>0</v>
      </c>
      <c r="O119" s="220"/>
      <c r="P119" s="220"/>
      <c r="Q119" s="220"/>
      <c r="R119" s="128"/>
      <c r="T119" s="129"/>
      <c r="U119" s="126"/>
      <c r="V119" s="126"/>
      <c r="W119" s="130">
        <f>W120+W138+W147+W173</f>
        <v>826.37405000000001</v>
      </c>
      <c r="X119" s="126"/>
      <c r="Y119" s="130">
        <f>Y120+Y138+Y147+Y173</f>
        <v>824.24362399999995</v>
      </c>
      <c r="Z119" s="126"/>
      <c r="AA119" s="131">
        <f>AA120+AA138+AA147+AA173</f>
        <v>0</v>
      </c>
      <c r="AR119" s="132" t="s">
        <v>99</v>
      </c>
      <c r="AT119" s="133" t="s">
        <v>79</v>
      </c>
      <c r="AU119" s="133" t="s">
        <v>80</v>
      </c>
      <c r="AY119" s="132" t="s">
        <v>145</v>
      </c>
      <c r="BK119" s="134">
        <f>BK120+BK138+BK147+BK173</f>
        <v>0</v>
      </c>
    </row>
    <row r="120" spans="2:65" s="9" customFormat="1" ht="19.899999999999999" customHeight="1" x14ac:dyDescent="0.3">
      <c r="B120" s="125"/>
      <c r="C120" s="126"/>
      <c r="D120" s="135" t="s">
        <v>120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221">
        <f>BK120</f>
        <v>0</v>
      </c>
      <c r="O120" s="222"/>
      <c r="P120" s="222"/>
      <c r="Q120" s="222"/>
      <c r="R120" s="128"/>
      <c r="T120" s="129"/>
      <c r="U120" s="126"/>
      <c r="V120" s="126"/>
      <c r="W120" s="130">
        <f>SUM(W121:W137)</f>
        <v>0</v>
      </c>
      <c r="X120" s="126"/>
      <c r="Y120" s="130">
        <f>SUM(Y121:Y137)</f>
        <v>0</v>
      </c>
      <c r="Z120" s="126"/>
      <c r="AA120" s="131">
        <f>SUM(AA121:AA137)</f>
        <v>0</v>
      </c>
      <c r="AR120" s="132" t="s">
        <v>99</v>
      </c>
      <c r="AT120" s="133" t="s">
        <v>79</v>
      </c>
      <c r="AU120" s="133" t="s">
        <v>85</v>
      </c>
      <c r="AY120" s="132" t="s">
        <v>145</v>
      </c>
      <c r="BK120" s="134">
        <f>SUM(BK121:BK137)</f>
        <v>0</v>
      </c>
    </row>
    <row r="121" spans="2:65" s="1" customFormat="1" ht="31.5" customHeight="1" x14ac:dyDescent="0.3">
      <c r="B121" s="136"/>
      <c r="C121" s="137" t="s">
        <v>85</v>
      </c>
      <c r="D121" s="137" t="s">
        <v>146</v>
      </c>
      <c r="E121" s="138" t="s">
        <v>147</v>
      </c>
      <c r="F121" s="215" t="s">
        <v>148</v>
      </c>
      <c r="G121" s="215"/>
      <c r="H121" s="215"/>
      <c r="I121" s="215"/>
      <c r="J121" s="139" t="s">
        <v>149</v>
      </c>
      <c r="K121" s="140">
        <v>889.9</v>
      </c>
      <c r="L121" s="216"/>
      <c r="M121" s="216"/>
      <c r="N121" s="216">
        <f>ROUND(L121*K121,2)</f>
        <v>0</v>
      </c>
      <c r="O121" s="216"/>
      <c r="P121" s="216"/>
      <c r="Q121" s="216"/>
      <c r="R121" s="141"/>
      <c r="T121" s="142" t="s">
        <v>5</v>
      </c>
      <c r="U121" s="43" t="s">
        <v>45</v>
      </c>
      <c r="V121" s="143">
        <v>0</v>
      </c>
      <c r="W121" s="143">
        <f>V121*K121</f>
        <v>0</v>
      </c>
      <c r="X121" s="143">
        <v>0</v>
      </c>
      <c r="Y121" s="143">
        <f>X121*K121</f>
        <v>0</v>
      </c>
      <c r="Z121" s="143">
        <v>0</v>
      </c>
      <c r="AA121" s="144">
        <f>Z121*K121</f>
        <v>0</v>
      </c>
      <c r="AR121" s="20" t="s">
        <v>150</v>
      </c>
      <c r="AT121" s="20" t="s">
        <v>146</v>
      </c>
      <c r="AU121" s="20" t="s">
        <v>99</v>
      </c>
      <c r="AY121" s="20" t="s">
        <v>145</v>
      </c>
      <c r="BE121" s="145">
        <f>IF(U121="základní",N121,0)</f>
        <v>0</v>
      </c>
      <c r="BF121" s="145">
        <f>IF(U121="snížená",N121,0)</f>
        <v>0</v>
      </c>
      <c r="BG121" s="145">
        <f>IF(U121="zákl. přenesená",N121,0)</f>
        <v>0</v>
      </c>
      <c r="BH121" s="145">
        <f>IF(U121="sníž. přenesená",N121,0)</f>
        <v>0</v>
      </c>
      <c r="BI121" s="145">
        <f>IF(U121="nulová",N121,0)</f>
        <v>0</v>
      </c>
      <c r="BJ121" s="20" t="s">
        <v>85</v>
      </c>
      <c r="BK121" s="145">
        <f>ROUND(L121*K121,2)</f>
        <v>0</v>
      </c>
      <c r="BL121" s="20" t="s">
        <v>150</v>
      </c>
      <c r="BM121" s="20" t="s">
        <v>151</v>
      </c>
    </row>
    <row r="122" spans="2:65" s="10" customFormat="1" ht="22.5" customHeight="1" x14ac:dyDescent="0.3">
      <c r="B122" s="146"/>
      <c r="C122" s="147"/>
      <c r="D122" s="147"/>
      <c r="E122" s="148" t="s">
        <v>96</v>
      </c>
      <c r="F122" s="229" t="s">
        <v>152</v>
      </c>
      <c r="G122" s="230"/>
      <c r="H122" s="230"/>
      <c r="I122" s="230"/>
      <c r="J122" s="147"/>
      <c r="K122" s="149">
        <v>801.1</v>
      </c>
      <c r="L122" s="147"/>
      <c r="M122" s="147"/>
      <c r="N122" s="147"/>
      <c r="O122" s="147"/>
      <c r="P122" s="147"/>
      <c r="Q122" s="147"/>
      <c r="R122" s="150"/>
      <c r="T122" s="151"/>
      <c r="U122" s="147"/>
      <c r="V122" s="147"/>
      <c r="W122" s="147"/>
      <c r="X122" s="147"/>
      <c r="Y122" s="147"/>
      <c r="Z122" s="147"/>
      <c r="AA122" s="152"/>
      <c r="AT122" s="153" t="s">
        <v>153</v>
      </c>
      <c r="AU122" s="153" t="s">
        <v>99</v>
      </c>
      <c r="AV122" s="10" t="s">
        <v>99</v>
      </c>
      <c r="AW122" s="10" t="s">
        <v>35</v>
      </c>
      <c r="AX122" s="10" t="s">
        <v>80</v>
      </c>
      <c r="AY122" s="153" t="s">
        <v>145</v>
      </c>
    </row>
    <row r="123" spans="2:65" s="11" customFormat="1" ht="22.5" customHeight="1" x14ac:dyDescent="0.3">
      <c r="B123" s="154"/>
      <c r="C123" s="155"/>
      <c r="D123" s="155"/>
      <c r="E123" s="156" t="s">
        <v>5</v>
      </c>
      <c r="F123" s="231" t="s">
        <v>154</v>
      </c>
      <c r="G123" s="232"/>
      <c r="H123" s="232"/>
      <c r="I123" s="232"/>
      <c r="J123" s="155"/>
      <c r="K123" s="157" t="s">
        <v>5</v>
      </c>
      <c r="L123" s="155"/>
      <c r="M123" s="155"/>
      <c r="N123" s="155"/>
      <c r="O123" s="155"/>
      <c r="P123" s="155"/>
      <c r="Q123" s="155"/>
      <c r="R123" s="158"/>
      <c r="T123" s="159"/>
      <c r="U123" s="155"/>
      <c r="V123" s="155"/>
      <c r="W123" s="155"/>
      <c r="X123" s="155"/>
      <c r="Y123" s="155"/>
      <c r="Z123" s="155"/>
      <c r="AA123" s="160"/>
      <c r="AT123" s="161" t="s">
        <v>153</v>
      </c>
      <c r="AU123" s="161" t="s">
        <v>99</v>
      </c>
      <c r="AV123" s="11" t="s">
        <v>85</v>
      </c>
      <c r="AW123" s="11" t="s">
        <v>35</v>
      </c>
      <c r="AX123" s="11" t="s">
        <v>80</v>
      </c>
      <c r="AY123" s="161" t="s">
        <v>145</v>
      </c>
    </row>
    <row r="124" spans="2:65" s="10" customFormat="1" ht="22.5" customHeight="1" x14ac:dyDescent="0.3">
      <c r="B124" s="146"/>
      <c r="C124" s="147"/>
      <c r="D124" s="147"/>
      <c r="E124" s="148" t="s">
        <v>107</v>
      </c>
      <c r="F124" s="233" t="s">
        <v>109</v>
      </c>
      <c r="G124" s="234"/>
      <c r="H124" s="234"/>
      <c r="I124" s="234"/>
      <c r="J124" s="147"/>
      <c r="K124" s="149">
        <v>28</v>
      </c>
      <c r="L124" s="147"/>
      <c r="M124" s="147"/>
      <c r="N124" s="147"/>
      <c r="O124" s="147"/>
      <c r="P124" s="147"/>
      <c r="Q124" s="147"/>
      <c r="R124" s="150"/>
      <c r="T124" s="151"/>
      <c r="U124" s="147"/>
      <c r="V124" s="147"/>
      <c r="W124" s="147"/>
      <c r="X124" s="147"/>
      <c r="Y124" s="147"/>
      <c r="Z124" s="147"/>
      <c r="AA124" s="152"/>
      <c r="AT124" s="153" t="s">
        <v>153</v>
      </c>
      <c r="AU124" s="153" t="s">
        <v>99</v>
      </c>
      <c r="AV124" s="10" t="s">
        <v>99</v>
      </c>
      <c r="AW124" s="10" t="s">
        <v>35</v>
      </c>
      <c r="AX124" s="10" t="s">
        <v>80</v>
      </c>
      <c r="AY124" s="153" t="s">
        <v>145</v>
      </c>
    </row>
    <row r="125" spans="2:65" s="11" customFormat="1" ht="22.5" customHeight="1" x14ac:dyDescent="0.3">
      <c r="B125" s="154"/>
      <c r="C125" s="155"/>
      <c r="D125" s="155"/>
      <c r="E125" s="156" t="s">
        <v>5</v>
      </c>
      <c r="F125" s="231" t="s">
        <v>155</v>
      </c>
      <c r="G125" s="232"/>
      <c r="H125" s="232"/>
      <c r="I125" s="232"/>
      <c r="J125" s="155"/>
      <c r="K125" s="157" t="s">
        <v>5</v>
      </c>
      <c r="L125" s="155"/>
      <c r="M125" s="155"/>
      <c r="N125" s="155"/>
      <c r="O125" s="155"/>
      <c r="P125" s="155"/>
      <c r="Q125" s="155"/>
      <c r="R125" s="158"/>
      <c r="T125" s="159"/>
      <c r="U125" s="155"/>
      <c r="V125" s="155"/>
      <c r="W125" s="155"/>
      <c r="X125" s="155"/>
      <c r="Y125" s="155"/>
      <c r="Z125" s="155"/>
      <c r="AA125" s="160"/>
      <c r="AT125" s="161" t="s">
        <v>153</v>
      </c>
      <c r="AU125" s="161" t="s">
        <v>99</v>
      </c>
      <c r="AV125" s="11" t="s">
        <v>85</v>
      </c>
      <c r="AW125" s="11" t="s">
        <v>35</v>
      </c>
      <c r="AX125" s="11" t="s">
        <v>80</v>
      </c>
      <c r="AY125" s="161" t="s">
        <v>145</v>
      </c>
    </row>
    <row r="126" spans="2:65" s="10" customFormat="1" ht="22.5" customHeight="1" x14ac:dyDescent="0.3">
      <c r="B126" s="146"/>
      <c r="C126" s="147"/>
      <c r="D126" s="147"/>
      <c r="E126" s="148" t="s">
        <v>100</v>
      </c>
      <c r="F126" s="233" t="s">
        <v>156</v>
      </c>
      <c r="G126" s="234"/>
      <c r="H126" s="234"/>
      <c r="I126" s="234"/>
      <c r="J126" s="147"/>
      <c r="K126" s="149">
        <v>30.6</v>
      </c>
      <c r="L126" s="147"/>
      <c r="M126" s="147"/>
      <c r="N126" s="147"/>
      <c r="O126" s="147"/>
      <c r="P126" s="147"/>
      <c r="Q126" s="147"/>
      <c r="R126" s="150"/>
      <c r="T126" s="151"/>
      <c r="U126" s="147"/>
      <c r="V126" s="147"/>
      <c r="W126" s="147"/>
      <c r="X126" s="147"/>
      <c r="Y126" s="147"/>
      <c r="Z126" s="147"/>
      <c r="AA126" s="152"/>
      <c r="AT126" s="153" t="s">
        <v>153</v>
      </c>
      <c r="AU126" s="153" t="s">
        <v>99</v>
      </c>
      <c r="AV126" s="10" t="s">
        <v>99</v>
      </c>
      <c r="AW126" s="10" t="s">
        <v>35</v>
      </c>
      <c r="AX126" s="10" t="s">
        <v>80</v>
      </c>
      <c r="AY126" s="153" t="s">
        <v>145</v>
      </c>
    </row>
    <row r="127" spans="2:65" s="11" customFormat="1" ht="22.5" customHeight="1" x14ac:dyDescent="0.3">
      <c r="B127" s="154"/>
      <c r="C127" s="155"/>
      <c r="D127" s="155"/>
      <c r="E127" s="156" t="s">
        <v>5</v>
      </c>
      <c r="F127" s="231" t="s">
        <v>157</v>
      </c>
      <c r="G127" s="232"/>
      <c r="H127" s="232"/>
      <c r="I127" s="232"/>
      <c r="J127" s="155"/>
      <c r="K127" s="157" t="s">
        <v>5</v>
      </c>
      <c r="L127" s="155"/>
      <c r="M127" s="155"/>
      <c r="N127" s="155"/>
      <c r="O127" s="155"/>
      <c r="P127" s="155"/>
      <c r="Q127" s="155"/>
      <c r="R127" s="158"/>
      <c r="T127" s="159"/>
      <c r="U127" s="155"/>
      <c r="V127" s="155"/>
      <c r="W127" s="155"/>
      <c r="X127" s="155"/>
      <c r="Y127" s="155"/>
      <c r="Z127" s="155"/>
      <c r="AA127" s="160"/>
      <c r="AT127" s="161" t="s">
        <v>153</v>
      </c>
      <c r="AU127" s="161" t="s">
        <v>99</v>
      </c>
      <c r="AV127" s="11" t="s">
        <v>85</v>
      </c>
      <c r="AW127" s="11" t="s">
        <v>35</v>
      </c>
      <c r="AX127" s="11" t="s">
        <v>80</v>
      </c>
      <c r="AY127" s="161" t="s">
        <v>145</v>
      </c>
    </row>
    <row r="128" spans="2:65" s="10" customFormat="1" ht="22.5" customHeight="1" x14ac:dyDescent="0.3">
      <c r="B128" s="146"/>
      <c r="C128" s="147"/>
      <c r="D128" s="147"/>
      <c r="E128" s="148" t="s">
        <v>104</v>
      </c>
      <c r="F128" s="233" t="s">
        <v>106</v>
      </c>
      <c r="G128" s="234"/>
      <c r="H128" s="234"/>
      <c r="I128" s="234"/>
      <c r="J128" s="147"/>
      <c r="K128" s="149">
        <v>15.1</v>
      </c>
      <c r="L128" s="147"/>
      <c r="M128" s="147"/>
      <c r="N128" s="147"/>
      <c r="O128" s="147"/>
      <c r="P128" s="147"/>
      <c r="Q128" s="147"/>
      <c r="R128" s="150"/>
      <c r="T128" s="151"/>
      <c r="U128" s="147"/>
      <c r="V128" s="147"/>
      <c r="W128" s="147"/>
      <c r="X128" s="147"/>
      <c r="Y128" s="147"/>
      <c r="Z128" s="147"/>
      <c r="AA128" s="152"/>
      <c r="AT128" s="153" t="s">
        <v>153</v>
      </c>
      <c r="AU128" s="153" t="s">
        <v>99</v>
      </c>
      <c r="AV128" s="10" t="s">
        <v>99</v>
      </c>
      <c r="AW128" s="10" t="s">
        <v>35</v>
      </c>
      <c r="AX128" s="10" t="s">
        <v>80</v>
      </c>
      <c r="AY128" s="153" t="s">
        <v>145</v>
      </c>
    </row>
    <row r="129" spans="2:65" s="11" customFormat="1" ht="22.5" customHeight="1" x14ac:dyDescent="0.3">
      <c r="B129" s="154"/>
      <c r="C129" s="155"/>
      <c r="D129" s="155"/>
      <c r="E129" s="156" t="s">
        <v>5</v>
      </c>
      <c r="F129" s="231" t="s">
        <v>158</v>
      </c>
      <c r="G129" s="232"/>
      <c r="H129" s="232"/>
      <c r="I129" s="232"/>
      <c r="J129" s="155"/>
      <c r="K129" s="157" t="s">
        <v>5</v>
      </c>
      <c r="L129" s="155"/>
      <c r="M129" s="155"/>
      <c r="N129" s="155"/>
      <c r="O129" s="155"/>
      <c r="P129" s="155"/>
      <c r="Q129" s="155"/>
      <c r="R129" s="158"/>
      <c r="T129" s="159"/>
      <c r="U129" s="155"/>
      <c r="V129" s="155"/>
      <c r="W129" s="155"/>
      <c r="X129" s="155"/>
      <c r="Y129" s="155"/>
      <c r="Z129" s="155"/>
      <c r="AA129" s="160"/>
      <c r="AT129" s="161" t="s">
        <v>153</v>
      </c>
      <c r="AU129" s="161" t="s">
        <v>99</v>
      </c>
      <c r="AV129" s="11" t="s">
        <v>85</v>
      </c>
      <c r="AW129" s="11" t="s">
        <v>35</v>
      </c>
      <c r="AX129" s="11" t="s">
        <v>80</v>
      </c>
      <c r="AY129" s="161" t="s">
        <v>145</v>
      </c>
    </row>
    <row r="130" spans="2:65" s="10" customFormat="1" ht="22.5" customHeight="1" x14ac:dyDescent="0.3">
      <c r="B130" s="146"/>
      <c r="C130" s="147"/>
      <c r="D130" s="147"/>
      <c r="E130" s="148" t="s">
        <v>110</v>
      </c>
      <c r="F130" s="233" t="s">
        <v>159</v>
      </c>
      <c r="G130" s="234"/>
      <c r="H130" s="234"/>
      <c r="I130" s="234"/>
      <c r="J130" s="147"/>
      <c r="K130" s="149">
        <v>15.1</v>
      </c>
      <c r="L130" s="147"/>
      <c r="M130" s="147"/>
      <c r="N130" s="147"/>
      <c r="O130" s="147"/>
      <c r="P130" s="147"/>
      <c r="Q130" s="147"/>
      <c r="R130" s="150"/>
      <c r="T130" s="151"/>
      <c r="U130" s="147"/>
      <c r="V130" s="147"/>
      <c r="W130" s="147"/>
      <c r="X130" s="147"/>
      <c r="Y130" s="147"/>
      <c r="Z130" s="147"/>
      <c r="AA130" s="152"/>
      <c r="AT130" s="153" t="s">
        <v>153</v>
      </c>
      <c r="AU130" s="153" t="s">
        <v>99</v>
      </c>
      <c r="AV130" s="10" t="s">
        <v>99</v>
      </c>
      <c r="AW130" s="10" t="s">
        <v>35</v>
      </c>
      <c r="AX130" s="10" t="s">
        <v>80</v>
      </c>
      <c r="AY130" s="153" t="s">
        <v>145</v>
      </c>
    </row>
    <row r="131" spans="2:65" s="11" customFormat="1" ht="22.5" customHeight="1" x14ac:dyDescent="0.3">
      <c r="B131" s="154"/>
      <c r="C131" s="155"/>
      <c r="D131" s="155"/>
      <c r="E131" s="156" t="s">
        <v>5</v>
      </c>
      <c r="F131" s="231" t="s">
        <v>160</v>
      </c>
      <c r="G131" s="232"/>
      <c r="H131" s="232"/>
      <c r="I131" s="232"/>
      <c r="J131" s="155"/>
      <c r="K131" s="157" t="s">
        <v>5</v>
      </c>
      <c r="L131" s="155"/>
      <c r="M131" s="155"/>
      <c r="N131" s="155"/>
      <c r="O131" s="155"/>
      <c r="P131" s="155"/>
      <c r="Q131" s="155"/>
      <c r="R131" s="158"/>
      <c r="T131" s="159"/>
      <c r="U131" s="155"/>
      <c r="V131" s="155"/>
      <c r="W131" s="155"/>
      <c r="X131" s="155"/>
      <c r="Y131" s="155"/>
      <c r="Z131" s="155"/>
      <c r="AA131" s="160"/>
      <c r="AT131" s="161" t="s">
        <v>153</v>
      </c>
      <c r="AU131" s="161" t="s">
        <v>99</v>
      </c>
      <c r="AV131" s="11" t="s">
        <v>85</v>
      </c>
      <c r="AW131" s="11" t="s">
        <v>35</v>
      </c>
      <c r="AX131" s="11" t="s">
        <v>80</v>
      </c>
      <c r="AY131" s="161" t="s">
        <v>145</v>
      </c>
    </row>
    <row r="132" spans="2:65" s="12" customFormat="1" ht="22.5" customHeight="1" x14ac:dyDescent="0.3">
      <c r="B132" s="162"/>
      <c r="C132" s="163"/>
      <c r="D132" s="163"/>
      <c r="E132" s="164" t="s">
        <v>5</v>
      </c>
      <c r="F132" s="235" t="s">
        <v>161</v>
      </c>
      <c r="G132" s="236"/>
      <c r="H132" s="236"/>
      <c r="I132" s="236"/>
      <c r="J132" s="163"/>
      <c r="K132" s="165">
        <v>889.9</v>
      </c>
      <c r="L132" s="163"/>
      <c r="M132" s="163"/>
      <c r="N132" s="163"/>
      <c r="O132" s="163"/>
      <c r="P132" s="163"/>
      <c r="Q132" s="163"/>
      <c r="R132" s="166"/>
      <c r="T132" s="167"/>
      <c r="U132" s="163"/>
      <c r="V132" s="163"/>
      <c r="W132" s="163"/>
      <c r="X132" s="163"/>
      <c r="Y132" s="163"/>
      <c r="Z132" s="163"/>
      <c r="AA132" s="168"/>
      <c r="AT132" s="169" t="s">
        <v>153</v>
      </c>
      <c r="AU132" s="169" t="s">
        <v>99</v>
      </c>
      <c r="AV132" s="12" t="s">
        <v>162</v>
      </c>
      <c r="AW132" s="12" t="s">
        <v>35</v>
      </c>
      <c r="AX132" s="12" t="s">
        <v>85</v>
      </c>
      <c r="AY132" s="169" t="s">
        <v>145</v>
      </c>
    </row>
    <row r="133" spans="2:65" s="1" customFormat="1" ht="31.5" customHeight="1" x14ac:dyDescent="0.3">
      <c r="B133" s="136"/>
      <c r="C133" s="137" t="s">
        <v>99</v>
      </c>
      <c r="D133" s="137" t="s">
        <v>146</v>
      </c>
      <c r="E133" s="138" t="s">
        <v>163</v>
      </c>
      <c r="F133" s="215" t="s">
        <v>164</v>
      </c>
      <c r="G133" s="215"/>
      <c r="H133" s="215"/>
      <c r="I133" s="215"/>
      <c r="J133" s="139" t="s">
        <v>149</v>
      </c>
      <c r="K133" s="140">
        <v>889.9</v>
      </c>
      <c r="L133" s="216"/>
      <c r="M133" s="216"/>
      <c r="N133" s="216">
        <f>ROUND(L133*K133,2)</f>
        <v>0</v>
      </c>
      <c r="O133" s="216"/>
      <c r="P133" s="216"/>
      <c r="Q133" s="216"/>
      <c r="R133" s="141"/>
      <c r="T133" s="142" t="s">
        <v>5</v>
      </c>
      <c r="U133" s="43" t="s">
        <v>45</v>
      </c>
      <c r="V133" s="143">
        <v>0</v>
      </c>
      <c r="W133" s="143">
        <f>V133*K133</f>
        <v>0</v>
      </c>
      <c r="X133" s="143">
        <v>0</v>
      </c>
      <c r="Y133" s="143">
        <f>X133*K133</f>
        <v>0</v>
      </c>
      <c r="Z133" s="143">
        <v>0</v>
      </c>
      <c r="AA133" s="144">
        <f>Z133*K133</f>
        <v>0</v>
      </c>
      <c r="AR133" s="20" t="s">
        <v>150</v>
      </c>
      <c r="AT133" s="20" t="s">
        <v>146</v>
      </c>
      <c r="AU133" s="20" t="s">
        <v>99</v>
      </c>
      <c r="AY133" s="20" t="s">
        <v>145</v>
      </c>
      <c r="BE133" s="145">
        <f>IF(U133="základní",N133,0)</f>
        <v>0</v>
      </c>
      <c r="BF133" s="145">
        <f>IF(U133="snížená",N133,0)</f>
        <v>0</v>
      </c>
      <c r="BG133" s="145">
        <f>IF(U133="zákl. přenesená",N133,0)</f>
        <v>0</v>
      </c>
      <c r="BH133" s="145">
        <f>IF(U133="sníž. přenesená",N133,0)</f>
        <v>0</v>
      </c>
      <c r="BI133" s="145">
        <f>IF(U133="nulová",N133,0)</f>
        <v>0</v>
      </c>
      <c r="BJ133" s="20" t="s">
        <v>85</v>
      </c>
      <c r="BK133" s="145">
        <f>ROUND(L133*K133,2)</f>
        <v>0</v>
      </c>
      <c r="BL133" s="20" t="s">
        <v>150</v>
      </c>
      <c r="BM133" s="20" t="s">
        <v>165</v>
      </c>
    </row>
    <row r="134" spans="2:65" s="10" customFormat="1" ht="22.5" customHeight="1" x14ac:dyDescent="0.3">
      <c r="B134" s="146"/>
      <c r="C134" s="147"/>
      <c r="D134" s="147"/>
      <c r="E134" s="148" t="s">
        <v>5</v>
      </c>
      <c r="F134" s="229" t="s">
        <v>166</v>
      </c>
      <c r="G134" s="230"/>
      <c r="H134" s="230"/>
      <c r="I134" s="230"/>
      <c r="J134" s="147"/>
      <c r="K134" s="149">
        <v>889.9</v>
      </c>
      <c r="L134" s="147"/>
      <c r="M134" s="147"/>
      <c r="N134" s="147"/>
      <c r="O134" s="147"/>
      <c r="P134" s="147"/>
      <c r="Q134" s="147"/>
      <c r="R134" s="150"/>
      <c r="T134" s="151"/>
      <c r="U134" s="147"/>
      <c r="V134" s="147"/>
      <c r="W134" s="147"/>
      <c r="X134" s="147"/>
      <c r="Y134" s="147"/>
      <c r="Z134" s="147"/>
      <c r="AA134" s="152"/>
      <c r="AT134" s="153" t="s">
        <v>153</v>
      </c>
      <c r="AU134" s="153" t="s">
        <v>99</v>
      </c>
      <c r="AV134" s="10" t="s">
        <v>99</v>
      </c>
      <c r="AW134" s="10" t="s">
        <v>35</v>
      </c>
      <c r="AX134" s="10" t="s">
        <v>85</v>
      </c>
      <c r="AY134" s="153" t="s">
        <v>145</v>
      </c>
    </row>
    <row r="135" spans="2:65" s="1" customFormat="1" ht="31.5" customHeight="1" x14ac:dyDescent="0.3">
      <c r="B135" s="136"/>
      <c r="C135" s="137" t="s">
        <v>167</v>
      </c>
      <c r="D135" s="137" t="s">
        <v>146</v>
      </c>
      <c r="E135" s="138" t="s">
        <v>168</v>
      </c>
      <c r="F135" s="215" t="s">
        <v>169</v>
      </c>
      <c r="G135" s="215"/>
      <c r="H135" s="215"/>
      <c r="I135" s="215"/>
      <c r="J135" s="139" t="s">
        <v>149</v>
      </c>
      <c r="K135" s="140">
        <v>889.9</v>
      </c>
      <c r="L135" s="216"/>
      <c r="M135" s="216"/>
      <c r="N135" s="216">
        <f>ROUND(L135*K135,2)</f>
        <v>0</v>
      </c>
      <c r="O135" s="216"/>
      <c r="P135" s="216"/>
      <c r="Q135" s="216"/>
      <c r="R135" s="141"/>
      <c r="T135" s="142" t="s">
        <v>5</v>
      </c>
      <c r="U135" s="43" t="s">
        <v>45</v>
      </c>
      <c r="V135" s="143">
        <v>0</v>
      </c>
      <c r="W135" s="143">
        <f>V135*K135</f>
        <v>0</v>
      </c>
      <c r="X135" s="143">
        <v>0</v>
      </c>
      <c r="Y135" s="143">
        <f>X135*K135</f>
        <v>0</v>
      </c>
      <c r="Z135" s="143">
        <v>0</v>
      </c>
      <c r="AA135" s="144">
        <f>Z135*K135</f>
        <v>0</v>
      </c>
      <c r="AR135" s="20" t="s">
        <v>150</v>
      </c>
      <c r="AT135" s="20" t="s">
        <v>146</v>
      </c>
      <c r="AU135" s="20" t="s">
        <v>99</v>
      </c>
      <c r="AY135" s="20" t="s">
        <v>145</v>
      </c>
      <c r="BE135" s="145">
        <f>IF(U135="základní",N135,0)</f>
        <v>0</v>
      </c>
      <c r="BF135" s="145">
        <f>IF(U135="snížená",N135,0)</f>
        <v>0</v>
      </c>
      <c r="BG135" s="145">
        <f>IF(U135="zákl. přenesená",N135,0)</f>
        <v>0</v>
      </c>
      <c r="BH135" s="145">
        <f>IF(U135="sníž. přenesená",N135,0)</f>
        <v>0</v>
      </c>
      <c r="BI135" s="145">
        <f>IF(U135="nulová",N135,0)</f>
        <v>0</v>
      </c>
      <c r="BJ135" s="20" t="s">
        <v>85</v>
      </c>
      <c r="BK135" s="145">
        <f>ROUND(L135*K135,2)</f>
        <v>0</v>
      </c>
      <c r="BL135" s="20" t="s">
        <v>150</v>
      </c>
      <c r="BM135" s="20" t="s">
        <v>170</v>
      </c>
    </row>
    <row r="136" spans="2:65" s="10" customFormat="1" ht="22.5" customHeight="1" x14ac:dyDescent="0.3">
      <c r="B136" s="146"/>
      <c r="C136" s="147"/>
      <c r="D136" s="147"/>
      <c r="E136" s="148" t="s">
        <v>5</v>
      </c>
      <c r="F136" s="229" t="s">
        <v>166</v>
      </c>
      <c r="G136" s="230"/>
      <c r="H136" s="230"/>
      <c r="I136" s="230"/>
      <c r="J136" s="147"/>
      <c r="K136" s="149">
        <v>889.9</v>
      </c>
      <c r="L136" s="147"/>
      <c r="M136" s="147"/>
      <c r="N136" s="147"/>
      <c r="O136" s="147"/>
      <c r="P136" s="147"/>
      <c r="Q136" s="147"/>
      <c r="R136" s="150"/>
      <c r="T136" s="151"/>
      <c r="U136" s="147"/>
      <c r="V136" s="147"/>
      <c r="W136" s="147"/>
      <c r="X136" s="147"/>
      <c r="Y136" s="147"/>
      <c r="Z136" s="147"/>
      <c r="AA136" s="152"/>
      <c r="AT136" s="153" t="s">
        <v>153</v>
      </c>
      <c r="AU136" s="153" t="s">
        <v>99</v>
      </c>
      <c r="AV136" s="10" t="s">
        <v>99</v>
      </c>
      <c r="AW136" s="10" t="s">
        <v>35</v>
      </c>
      <c r="AX136" s="10" t="s">
        <v>85</v>
      </c>
      <c r="AY136" s="153" t="s">
        <v>145</v>
      </c>
    </row>
    <row r="137" spans="2:65" s="1" customFormat="1" ht="31.5" customHeight="1" x14ac:dyDescent="0.3">
      <c r="B137" s="136"/>
      <c r="C137" s="137" t="s">
        <v>162</v>
      </c>
      <c r="D137" s="137" t="s">
        <v>146</v>
      </c>
      <c r="E137" s="138" t="s">
        <v>171</v>
      </c>
      <c r="F137" s="215" t="s">
        <v>172</v>
      </c>
      <c r="G137" s="215"/>
      <c r="H137" s="215"/>
      <c r="I137" s="215"/>
      <c r="J137" s="139" t="s">
        <v>173</v>
      </c>
      <c r="K137" s="140">
        <v>10</v>
      </c>
      <c r="L137" s="216"/>
      <c r="M137" s="216"/>
      <c r="N137" s="216">
        <f>ROUND(L137*K137,2)</f>
        <v>0</v>
      </c>
      <c r="O137" s="216"/>
      <c r="P137" s="216"/>
      <c r="Q137" s="216"/>
      <c r="R137" s="141"/>
      <c r="T137" s="142" t="s">
        <v>5</v>
      </c>
      <c r="U137" s="43" t="s">
        <v>45</v>
      </c>
      <c r="V137" s="143">
        <v>0</v>
      </c>
      <c r="W137" s="143">
        <f>V137*K137</f>
        <v>0</v>
      </c>
      <c r="X137" s="143">
        <v>0</v>
      </c>
      <c r="Y137" s="143">
        <f>X137*K137</f>
        <v>0</v>
      </c>
      <c r="Z137" s="143">
        <v>0</v>
      </c>
      <c r="AA137" s="144">
        <f>Z137*K137</f>
        <v>0</v>
      </c>
      <c r="AR137" s="20" t="s">
        <v>150</v>
      </c>
      <c r="AT137" s="20" t="s">
        <v>146</v>
      </c>
      <c r="AU137" s="20" t="s">
        <v>99</v>
      </c>
      <c r="AY137" s="20" t="s">
        <v>145</v>
      </c>
      <c r="BE137" s="145">
        <f>IF(U137="základní",N137,0)</f>
        <v>0</v>
      </c>
      <c r="BF137" s="145">
        <f>IF(U137="snížená",N137,0)</f>
        <v>0</v>
      </c>
      <c r="BG137" s="145">
        <f>IF(U137="zákl. přenesená",N137,0)</f>
        <v>0</v>
      </c>
      <c r="BH137" s="145">
        <f>IF(U137="sníž. přenesená",N137,0)</f>
        <v>0</v>
      </c>
      <c r="BI137" s="145">
        <f>IF(U137="nulová",N137,0)</f>
        <v>0</v>
      </c>
      <c r="BJ137" s="20" t="s">
        <v>85</v>
      </c>
      <c r="BK137" s="145">
        <f>ROUND(L137*K137,2)</f>
        <v>0</v>
      </c>
      <c r="BL137" s="20" t="s">
        <v>150</v>
      </c>
      <c r="BM137" s="20" t="s">
        <v>174</v>
      </c>
    </row>
    <row r="138" spans="2:65" s="9" customFormat="1" ht="29.85" customHeight="1" x14ac:dyDescent="0.3">
      <c r="B138" s="125"/>
      <c r="C138" s="126"/>
      <c r="D138" s="135" t="s">
        <v>121</v>
      </c>
      <c r="E138" s="135"/>
      <c r="F138" s="135"/>
      <c r="G138" s="135"/>
      <c r="H138" s="135"/>
      <c r="I138" s="135"/>
      <c r="J138" s="135"/>
      <c r="K138" s="135"/>
      <c r="L138" s="135"/>
      <c r="M138" s="135"/>
      <c r="N138" s="221">
        <f>BK138</f>
        <v>0</v>
      </c>
      <c r="O138" s="222"/>
      <c r="P138" s="222"/>
      <c r="Q138" s="222"/>
      <c r="R138" s="128"/>
      <c r="T138" s="129"/>
      <c r="U138" s="126"/>
      <c r="V138" s="126"/>
      <c r="W138" s="130">
        <f>SUM(W139:W146)</f>
        <v>0</v>
      </c>
      <c r="X138" s="126"/>
      <c r="Y138" s="130">
        <f>SUM(Y139:Y146)</f>
        <v>0</v>
      </c>
      <c r="Z138" s="126"/>
      <c r="AA138" s="131">
        <f>SUM(AA139:AA146)</f>
        <v>0</v>
      </c>
      <c r="AR138" s="132" t="s">
        <v>99</v>
      </c>
      <c r="AT138" s="133" t="s">
        <v>79</v>
      </c>
      <c r="AU138" s="133" t="s">
        <v>85</v>
      </c>
      <c r="AY138" s="132" t="s">
        <v>145</v>
      </c>
      <c r="BK138" s="134">
        <f>SUM(BK139:BK146)</f>
        <v>0</v>
      </c>
    </row>
    <row r="139" spans="2:65" s="1" customFormat="1" ht="69.75" customHeight="1" x14ac:dyDescent="0.3">
      <c r="B139" s="136"/>
      <c r="C139" s="137" t="s">
        <v>178</v>
      </c>
      <c r="D139" s="137" t="s">
        <v>146</v>
      </c>
      <c r="E139" s="138" t="s">
        <v>179</v>
      </c>
      <c r="F139" s="215" t="s">
        <v>180</v>
      </c>
      <c r="G139" s="215"/>
      <c r="H139" s="215"/>
      <c r="I139" s="215"/>
      <c r="J139" s="139" t="s">
        <v>173</v>
      </c>
      <c r="K139" s="140">
        <v>241.56</v>
      </c>
      <c r="L139" s="216"/>
      <c r="M139" s="216"/>
      <c r="N139" s="216">
        <f>ROUND(L139*K139,2)</f>
        <v>0</v>
      </c>
      <c r="O139" s="216"/>
      <c r="P139" s="216"/>
      <c r="Q139" s="216"/>
      <c r="R139" s="141"/>
      <c r="T139" s="142" t="s">
        <v>5</v>
      </c>
      <c r="U139" s="43" t="s">
        <v>45</v>
      </c>
      <c r="V139" s="143">
        <v>0</v>
      </c>
      <c r="W139" s="143">
        <f>V139*K139</f>
        <v>0</v>
      </c>
      <c r="X139" s="143">
        <v>0</v>
      </c>
      <c r="Y139" s="143">
        <f>X139*K139</f>
        <v>0</v>
      </c>
      <c r="Z139" s="143">
        <v>0</v>
      </c>
      <c r="AA139" s="144">
        <f>Z139*K139</f>
        <v>0</v>
      </c>
      <c r="AR139" s="20" t="s">
        <v>150</v>
      </c>
      <c r="AT139" s="20" t="s">
        <v>146</v>
      </c>
      <c r="AU139" s="20" t="s">
        <v>99</v>
      </c>
      <c r="AY139" s="20" t="s">
        <v>145</v>
      </c>
      <c r="BE139" s="145">
        <f>IF(U139="základní",N139,0)</f>
        <v>0</v>
      </c>
      <c r="BF139" s="145">
        <f>IF(U139="snížená",N139,0)</f>
        <v>0</v>
      </c>
      <c r="BG139" s="145">
        <f>IF(U139="zákl. přenesená",N139,0)</f>
        <v>0</v>
      </c>
      <c r="BH139" s="145">
        <f>IF(U139="sníž. přenesená",N139,0)</f>
        <v>0</v>
      </c>
      <c r="BI139" s="145">
        <f>IF(U139="nulová",N139,0)</f>
        <v>0</v>
      </c>
      <c r="BJ139" s="20" t="s">
        <v>85</v>
      </c>
      <c r="BK139" s="145">
        <f>ROUND(L139*K139,2)</f>
        <v>0</v>
      </c>
      <c r="BL139" s="20" t="s">
        <v>150</v>
      </c>
      <c r="BM139" s="20" t="s">
        <v>181</v>
      </c>
    </row>
    <row r="140" spans="2:65" s="10" customFormat="1" ht="22.5" customHeight="1" x14ac:dyDescent="0.3">
      <c r="B140" s="146"/>
      <c r="C140" s="147"/>
      <c r="D140" s="147"/>
      <c r="E140" s="148" t="s">
        <v>5</v>
      </c>
      <c r="F140" s="229" t="s">
        <v>182</v>
      </c>
      <c r="G140" s="230"/>
      <c r="H140" s="230"/>
      <c r="I140" s="230"/>
      <c r="J140" s="147"/>
      <c r="K140" s="149">
        <v>241.56</v>
      </c>
      <c r="L140" s="147"/>
      <c r="M140" s="147"/>
      <c r="N140" s="147"/>
      <c r="O140" s="147"/>
      <c r="P140" s="147"/>
      <c r="Q140" s="147"/>
      <c r="R140" s="150"/>
      <c r="T140" s="151"/>
      <c r="U140" s="147"/>
      <c r="V140" s="147"/>
      <c r="W140" s="147"/>
      <c r="X140" s="147"/>
      <c r="Y140" s="147"/>
      <c r="Z140" s="147"/>
      <c r="AA140" s="152"/>
      <c r="AT140" s="153" t="s">
        <v>153</v>
      </c>
      <c r="AU140" s="153" t="s">
        <v>99</v>
      </c>
      <c r="AV140" s="10" t="s">
        <v>99</v>
      </c>
      <c r="AW140" s="10" t="s">
        <v>35</v>
      </c>
      <c r="AX140" s="10" t="s">
        <v>85</v>
      </c>
      <c r="AY140" s="153" t="s">
        <v>145</v>
      </c>
    </row>
    <row r="141" spans="2:65" s="1" customFormat="1" ht="82.5" customHeight="1" x14ac:dyDescent="0.3">
      <c r="B141" s="136"/>
      <c r="C141" s="137" t="s">
        <v>183</v>
      </c>
      <c r="D141" s="137" t="s">
        <v>146</v>
      </c>
      <c r="E141" s="138" t="s">
        <v>184</v>
      </c>
      <c r="F141" s="215" t="s">
        <v>185</v>
      </c>
      <c r="G141" s="215"/>
      <c r="H141" s="215"/>
      <c r="I141" s="215"/>
      <c r="J141" s="139" t="s">
        <v>149</v>
      </c>
      <c r="K141" s="140">
        <v>537.91999999999996</v>
      </c>
      <c r="L141" s="216"/>
      <c r="M141" s="216"/>
      <c r="N141" s="216">
        <f>ROUND(L141*K141,2)</f>
        <v>0</v>
      </c>
      <c r="O141" s="216"/>
      <c r="P141" s="216"/>
      <c r="Q141" s="216"/>
      <c r="R141" s="141"/>
      <c r="T141" s="142" t="s">
        <v>5</v>
      </c>
      <c r="U141" s="43" t="s">
        <v>45</v>
      </c>
      <c r="V141" s="143">
        <v>0</v>
      </c>
      <c r="W141" s="143">
        <f>V141*K141</f>
        <v>0</v>
      </c>
      <c r="X141" s="143">
        <v>0</v>
      </c>
      <c r="Y141" s="143">
        <f>X141*K141</f>
        <v>0</v>
      </c>
      <c r="Z141" s="143">
        <v>0</v>
      </c>
      <c r="AA141" s="144">
        <f>Z141*K141</f>
        <v>0</v>
      </c>
      <c r="AR141" s="20" t="s">
        <v>150</v>
      </c>
      <c r="AT141" s="20" t="s">
        <v>146</v>
      </c>
      <c r="AU141" s="20" t="s">
        <v>99</v>
      </c>
      <c r="AY141" s="20" t="s">
        <v>145</v>
      </c>
      <c r="BE141" s="145">
        <f>IF(U141="základní",N141,0)</f>
        <v>0</v>
      </c>
      <c r="BF141" s="145">
        <f>IF(U141="snížená",N141,0)</f>
        <v>0</v>
      </c>
      <c r="BG141" s="145">
        <f>IF(U141="zákl. přenesená",N141,0)</f>
        <v>0</v>
      </c>
      <c r="BH141" s="145">
        <f>IF(U141="sníž. přenesená",N141,0)</f>
        <v>0</v>
      </c>
      <c r="BI141" s="145">
        <f>IF(U141="nulová",N141,0)</f>
        <v>0</v>
      </c>
      <c r="BJ141" s="20" t="s">
        <v>85</v>
      </c>
      <c r="BK141" s="145">
        <f>ROUND(L141*K141,2)</f>
        <v>0</v>
      </c>
      <c r="BL141" s="20" t="s">
        <v>150</v>
      </c>
      <c r="BM141" s="20" t="s">
        <v>186</v>
      </c>
    </row>
    <row r="142" spans="2:65" s="10" customFormat="1" ht="22.5" customHeight="1" x14ac:dyDescent="0.3">
      <c r="B142" s="146"/>
      <c r="C142" s="147"/>
      <c r="D142" s="147"/>
      <c r="E142" s="148" t="s">
        <v>5</v>
      </c>
      <c r="F142" s="229" t="s">
        <v>187</v>
      </c>
      <c r="G142" s="230"/>
      <c r="H142" s="230"/>
      <c r="I142" s="230"/>
      <c r="J142" s="147"/>
      <c r="K142" s="149">
        <v>261.8</v>
      </c>
      <c r="L142" s="147"/>
      <c r="M142" s="147"/>
      <c r="N142" s="147"/>
      <c r="O142" s="147"/>
      <c r="P142" s="147"/>
      <c r="Q142" s="147"/>
      <c r="R142" s="150"/>
      <c r="T142" s="151"/>
      <c r="U142" s="147"/>
      <c r="V142" s="147"/>
      <c r="W142" s="147"/>
      <c r="X142" s="147"/>
      <c r="Y142" s="147"/>
      <c r="Z142" s="147"/>
      <c r="AA142" s="152"/>
      <c r="AT142" s="153" t="s">
        <v>153</v>
      </c>
      <c r="AU142" s="153" t="s">
        <v>99</v>
      </c>
      <c r="AV142" s="10" t="s">
        <v>99</v>
      </c>
      <c r="AW142" s="10" t="s">
        <v>35</v>
      </c>
      <c r="AX142" s="10" t="s">
        <v>80</v>
      </c>
      <c r="AY142" s="153" t="s">
        <v>145</v>
      </c>
    </row>
    <row r="143" spans="2:65" s="11" customFormat="1" ht="22.5" customHeight="1" x14ac:dyDescent="0.3">
      <c r="B143" s="154"/>
      <c r="C143" s="155"/>
      <c r="D143" s="155"/>
      <c r="E143" s="156" t="s">
        <v>5</v>
      </c>
      <c r="F143" s="231" t="s">
        <v>188</v>
      </c>
      <c r="G143" s="232"/>
      <c r="H143" s="232"/>
      <c r="I143" s="232"/>
      <c r="J143" s="155"/>
      <c r="K143" s="157" t="s">
        <v>5</v>
      </c>
      <c r="L143" s="155"/>
      <c r="M143" s="155"/>
      <c r="N143" s="155"/>
      <c r="O143" s="155"/>
      <c r="P143" s="155"/>
      <c r="Q143" s="155"/>
      <c r="R143" s="158"/>
      <c r="T143" s="159"/>
      <c r="U143" s="155"/>
      <c r="V143" s="155"/>
      <c r="W143" s="155"/>
      <c r="X143" s="155"/>
      <c r="Y143" s="155"/>
      <c r="Z143" s="155"/>
      <c r="AA143" s="160"/>
      <c r="AT143" s="161" t="s">
        <v>153</v>
      </c>
      <c r="AU143" s="161" t="s">
        <v>99</v>
      </c>
      <c r="AV143" s="11" t="s">
        <v>85</v>
      </c>
      <c r="AW143" s="11" t="s">
        <v>35</v>
      </c>
      <c r="AX143" s="11" t="s">
        <v>80</v>
      </c>
      <c r="AY143" s="161" t="s">
        <v>145</v>
      </c>
    </row>
    <row r="144" spans="2:65" s="10" customFormat="1" ht="22.5" customHeight="1" x14ac:dyDescent="0.3">
      <c r="B144" s="146"/>
      <c r="C144" s="147"/>
      <c r="D144" s="147"/>
      <c r="E144" s="148" t="s">
        <v>5</v>
      </c>
      <c r="F144" s="233" t="s">
        <v>189</v>
      </c>
      <c r="G144" s="234"/>
      <c r="H144" s="234"/>
      <c r="I144" s="234"/>
      <c r="J144" s="147"/>
      <c r="K144" s="149">
        <v>276.12</v>
      </c>
      <c r="L144" s="147"/>
      <c r="M144" s="147"/>
      <c r="N144" s="147"/>
      <c r="O144" s="147"/>
      <c r="P144" s="147"/>
      <c r="Q144" s="147"/>
      <c r="R144" s="150"/>
      <c r="T144" s="151"/>
      <c r="U144" s="147"/>
      <c r="V144" s="147"/>
      <c r="W144" s="147"/>
      <c r="X144" s="147"/>
      <c r="Y144" s="147"/>
      <c r="Z144" s="147"/>
      <c r="AA144" s="152"/>
      <c r="AT144" s="153" t="s">
        <v>153</v>
      </c>
      <c r="AU144" s="153" t="s">
        <v>99</v>
      </c>
      <c r="AV144" s="10" t="s">
        <v>99</v>
      </c>
      <c r="AW144" s="10" t="s">
        <v>35</v>
      </c>
      <c r="AX144" s="10" t="s">
        <v>80</v>
      </c>
      <c r="AY144" s="153" t="s">
        <v>145</v>
      </c>
    </row>
    <row r="145" spans="2:65" s="11" customFormat="1" ht="22.5" customHeight="1" x14ac:dyDescent="0.3">
      <c r="B145" s="154"/>
      <c r="C145" s="155"/>
      <c r="D145" s="155"/>
      <c r="E145" s="156" t="s">
        <v>5</v>
      </c>
      <c r="F145" s="231" t="s">
        <v>190</v>
      </c>
      <c r="G145" s="232"/>
      <c r="H145" s="232"/>
      <c r="I145" s="232"/>
      <c r="J145" s="155"/>
      <c r="K145" s="157" t="s">
        <v>5</v>
      </c>
      <c r="L145" s="155"/>
      <c r="M145" s="155"/>
      <c r="N145" s="155"/>
      <c r="O145" s="155"/>
      <c r="P145" s="155"/>
      <c r="Q145" s="155"/>
      <c r="R145" s="158"/>
      <c r="T145" s="159"/>
      <c r="U145" s="155"/>
      <c r="V145" s="155"/>
      <c r="W145" s="155"/>
      <c r="X145" s="155"/>
      <c r="Y145" s="155"/>
      <c r="Z145" s="155"/>
      <c r="AA145" s="160"/>
      <c r="AT145" s="161" t="s">
        <v>153</v>
      </c>
      <c r="AU145" s="161" t="s">
        <v>99</v>
      </c>
      <c r="AV145" s="11" t="s">
        <v>85</v>
      </c>
      <c r="AW145" s="11" t="s">
        <v>35</v>
      </c>
      <c r="AX145" s="11" t="s">
        <v>80</v>
      </c>
      <c r="AY145" s="161" t="s">
        <v>145</v>
      </c>
    </row>
    <row r="146" spans="2:65" s="12" customFormat="1" ht="22.5" customHeight="1" x14ac:dyDescent="0.3">
      <c r="B146" s="162"/>
      <c r="C146" s="163"/>
      <c r="D146" s="163"/>
      <c r="E146" s="164" t="s">
        <v>5</v>
      </c>
      <c r="F146" s="235" t="s">
        <v>161</v>
      </c>
      <c r="G146" s="236"/>
      <c r="H146" s="236"/>
      <c r="I146" s="236"/>
      <c r="J146" s="163"/>
      <c r="K146" s="165">
        <v>537.91999999999996</v>
      </c>
      <c r="L146" s="163"/>
      <c r="M146" s="163"/>
      <c r="N146" s="163"/>
      <c r="O146" s="163"/>
      <c r="P146" s="163"/>
      <c r="Q146" s="163"/>
      <c r="R146" s="166"/>
      <c r="T146" s="167"/>
      <c r="U146" s="163"/>
      <c r="V146" s="163"/>
      <c r="W146" s="163"/>
      <c r="X146" s="163"/>
      <c r="Y146" s="163"/>
      <c r="Z146" s="163"/>
      <c r="AA146" s="168"/>
      <c r="AT146" s="169" t="s">
        <v>153</v>
      </c>
      <c r="AU146" s="169" t="s">
        <v>99</v>
      </c>
      <c r="AV146" s="12" t="s">
        <v>162</v>
      </c>
      <c r="AW146" s="12" t="s">
        <v>35</v>
      </c>
      <c r="AX146" s="12" t="s">
        <v>85</v>
      </c>
      <c r="AY146" s="169" t="s">
        <v>145</v>
      </c>
    </row>
    <row r="147" spans="2:65" s="9" customFormat="1" ht="29.85" customHeight="1" x14ac:dyDescent="0.3">
      <c r="B147" s="125"/>
      <c r="C147" s="126"/>
      <c r="D147" s="135" t="s">
        <v>122</v>
      </c>
      <c r="E147" s="135"/>
      <c r="F147" s="135"/>
      <c r="G147" s="135"/>
      <c r="H147" s="135"/>
      <c r="I147" s="135"/>
      <c r="J147" s="135"/>
      <c r="K147" s="135"/>
      <c r="L147" s="135"/>
      <c r="M147" s="135"/>
      <c r="N147" s="221">
        <f>BK147</f>
        <v>0</v>
      </c>
      <c r="O147" s="222"/>
      <c r="P147" s="222"/>
      <c r="Q147" s="222"/>
      <c r="R147" s="128"/>
      <c r="T147" s="129"/>
      <c r="U147" s="126"/>
      <c r="V147" s="126"/>
      <c r="W147" s="130">
        <f>SUM(W148:W172)</f>
        <v>826.37405000000001</v>
      </c>
      <c r="X147" s="126"/>
      <c r="Y147" s="130">
        <f>SUM(Y148:Y172)</f>
        <v>0.72262399999999993</v>
      </c>
      <c r="Z147" s="126"/>
      <c r="AA147" s="131">
        <f>SUM(AA148:AA172)</f>
        <v>0</v>
      </c>
      <c r="AR147" s="132" t="s">
        <v>99</v>
      </c>
      <c r="AT147" s="133" t="s">
        <v>79</v>
      </c>
      <c r="AU147" s="133" t="s">
        <v>85</v>
      </c>
      <c r="AY147" s="132" t="s">
        <v>145</v>
      </c>
      <c r="BK147" s="134">
        <f>SUM(BK148:BK172)</f>
        <v>0</v>
      </c>
    </row>
    <row r="148" spans="2:65" s="1" customFormat="1" ht="44.25" customHeight="1" x14ac:dyDescent="0.3">
      <c r="B148" s="136"/>
      <c r="C148" s="137" t="s">
        <v>191</v>
      </c>
      <c r="D148" s="137" t="s">
        <v>146</v>
      </c>
      <c r="E148" s="138" t="s">
        <v>192</v>
      </c>
      <c r="F148" s="215" t="s">
        <v>193</v>
      </c>
      <c r="G148" s="215"/>
      <c r="H148" s="215"/>
      <c r="I148" s="215"/>
      <c r="J148" s="139" t="s">
        <v>149</v>
      </c>
      <c r="K148" s="140">
        <v>329.57</v>
      </c>
      <c r="L148" s="216"/>
      <c r="M148" s="216"/>
      <c r="N148" s="216">
        <f>ROUND(L148*K148,2)</f>
        <v>0</v>
      </c>
      <c r="O148" s="216"/>
      <c r="P148" s="216"/>
      <c r="Q148" s="216"/>
      <c r="R148" s="141"/>
      <c r="T148" s="142" t="s">
        <v>5</v>
      </c>
      <c r="U148" s="43" t="s">
        <v>45</v>
      </c>
      <c r="V148" s="143">
        <v>0.33500000000000002</v>
      </c>
      <c r="W148" s="143">
        <f>V148*K148</f>
        <v>110.40595</v>
      </c>
      <c r="X148" s="143">
        <v>2.9999999999999997E-4</v>
      </c>
      <c r="Y148" s="143">
        <f>X148*K148</f>
        <v>9.8870999999999987E-2</v>
      </c>
      <c r="Z148" s="143">
        <v>0</v>
      </c>
      <c r="AA148" s="144">
        <f>Z148*K148</f>
        <v>0</v>
      </c>
      <c r="AR148" s="20" t="s">
        <v>150</v>
      </c>
      <c r="AT148" s="20" t="s">
        <v>146</v>
      </c>
      <c r="AU148" s="20" t="s">
        <v>99</v>
      </c>
      <c r="AY148" s="20" t="s">
        <v>145</v>
      </c>
      <c r="BE148" s="145">
        <f>IF(U148="základní",N148,0)</f>
        <v>0</v>
      </c>
      <c r="BF148" s="145">
        <f>IF(U148="snížená",N148,0)</f>
        <v>0</v>
      </c>
      <c r="BG148" s="145">
        <f>IF(U148="zákl. přenesená",N148,0)</f>
        <v>0</v>
      </c>
      <c r="BH148" s="145">
        <f>IF(U148="sníž. přenesená",N148,0)</f>
        <v>0</v>
      </c>
      <c r="BI148" s="145">
        <f>IF(U148="nulová",N148,0)</f>
        <v>0</v>
      </c>
      <c r="BJ148" s="20" t="s">
        <v>85</v>
      </c>
      <c r="BK148" s="145">
        <f>ROUND(L148*K148,2)</f>
        <v>0</v>
      </c>
      <c r="BL148" s="20" t="s">
        <v>150</v>
      </c>
      <c r="BM148" s="20" t="s">
        <v>194</v>
      </c>
    </row>
    <row r="149" spans="2:65" s="10" customFormat="1" ht="22.5" customHeight="1" x14ac:dyDescent="0.3">
      <c r="B149" s="146"/>
      <c r="C149" s="147"/>
      <c r="D149" s="147"/>
      <c r="E149" s="148" t="s">
        <v>5</v>
      </c>
      <c r="F149" s="229" t="s">
        <v>195</v>
      </c>
      <c r="G149" s="230"/>
      <c r="H149" s="230"/>
      <c r="I149" s="230"/>
      <c r="J149" s="147"/>
      <c r="K149" s="149">
        <v>329.57</v>
      </c>
      <c r="L149" s="147"/>
      <c r="M149" s="147"/>
      <c r="N149" s="147"/>
      <c r="O149" s="147"/>
      <c r="P149" s="147"/>
      <c r="Q149" s="147"/>
      <c r="R149" s="150"/>
      <c r="T149" s="151"/>
      <c r="U149" s="147"/>
      <c r="V149" s="147"/>
      <c r="W149" s="147"/>
      <c r="X149" s="147"/>
      <c r="Y149" s="147"/>
      <c r="Z149" s="147"/>
      <c r="AA149" s="152"/>
      <c r="AT149" s="153" t="s">
        <v>153</v>
      </c>
      <c r="AU149" s="153" t="s">
        <v>99</v>
      </c>
      <c r="AV149" s="10" t="s">
        <v>99</v>
      </c>
      <c r="AW149" s="10" t="s">
        <v>35</v>
      </c>
      <c r="AX149" s="10" t="s">
        <v>85</v>
      </c>
      <c r="AY149" s="153" t="s">
        <v>145</v>
      </c>
    </row>
    <row r="150" spans="2:65" s="11" customFormat="1" ht="22.5" customHeight="1" x14ac:dyDescent="0.3">
      <c r="B150" s="154"/>
      <c r="C150" s="155"/>
      <c r="D150" s="155"/>
      <c r="E150" s="156" t="s">
        <v>5</v>
      </c>
      <c r="F150" s="231" t="s">
        <v>196</v>
      </c>
      <c r="G150" s="232"/>
      <c r="H150" s="232"/>
      <c r="I150" s="232"/>
      <c r="J150" s="155"/>
      <c r="K150" s="157" t="s">
        <v>5</v>
      </c>
      <c r="L150" s="155"/>
      <c r="M150" s="155"/>
      <c r="N150" s="155"/>
      <c r="O150" s="155"/>
      <c r="P150" s="155"/>
      <c r="Q150" s="155"/>
      <c r="R150" s="158"/>
      <c r="T150" s="159"/>
      <c r="U150" s="155"/>
      <c r="V150" s="155"/>
      <c r="W150" s="155"/>
      <c r="X150" s="155"/>
      <c r="Y150" s="155"/>
      <c r="Z150" s="155"/>
      <c r="AA150" s="160"/>
      <c r="AT150" s="161" t="s">
        <v>153</v>
      </c>
      <c r="AU150" s="161" t="s">
        <v>99</v>
      </c>
      <c r="AV150" s="11" t="s">
        <v>85</v>
      </c>
      <c r="AW150" s="11" t="s">
        <v>35</v>
      </c>
      <c r="AX150" s="11" t="s">
        <v>80</v>
      </c>
      <c r="AY150" s="161" t="s">
        <v>145</v>
      </c>
    </row>
    <row r="151" spans="2:65" s="1" customFormat="1" ht="31.5" customHeight="1" x14ac:dyDescent="0.3">
      <c r="B151" s="136"/>
      <c r="C151" s="137" t="s">
        <v>197</v>
      </c>
      <c r="D151" s="137" t="s">
        <v>146</v>
      </c>
      <c r="E151" s="138" t="s">
        <v>198</v>
      </c>
      <c r="F151" s="215" t="s">
        <v>199</v>
      </c>
      <c r="G151" s="215"/>
      <c r="H151" s="215"/>
      <c r="I151" s="215"/>
      <c r="J151" s="139" t="s">
        <v>149</v>
      </c>
      <c r="K151" s="140">
        <v>889.9</v>
      </c>
      <c r="L151" s="216"/>
      <c r="M151" s="216"/>
      <c r="N151" s="216">
        <f>ROUND(L151*K151,2)</f>
        <v>0</v>
      </c>
      <c r="O151" s="216"/>
      <c r="P151" s="216"/>
      <c r="Q151" s="216"/>
      <c r="R151" s="141"/>
      <c r="T151" s="142" t="s">
        <v>5</v>
      </c>
      <c r="U151" s="43" t="s">
        <v>45</v>
      </c>
      <c r="V151" s="143">
        <v>0.15</v>
      </c>
      <c r="W151" s="143">
        <f>V151*K151</f>
        <v>133.48499999999999</v>
      </c>
      <c r="X151" s="143">
        <v>4.0000000000000003E-5</v>
      </c>
      <c r="Y151" s="143">
        <f>X151*K151</f>
        <v>3.5596000000000003E-2</v>
      </c>
      <c r="Z151" s="143">
        <v>0</v>
      </c>
      <c r="AA151" s="144">
        <f>Z151*K151</f>
        <v>0</v>
      </c>
      <c r="AR151" s="20" t="s">
        <v>150</v>
      </c>
      <c r="AT151" s="20" t="s">
        <v>146</v>
      </c>
      <c r="AU151" s="20" t="s">
        <v>99</v>
      </c>
      <c r="AY151" s="20" t="s">
        <v>145</v>
      </c>
      <c r="BE151" s="145">
        <f>IF(U151="základní",N151,0)</f>
        <v>0</v>
      </c>
      <c r="BF151" s="145">
        <f>IF(U151="snížená",N151,0)</f>
        <v>0</v>
      </c>
      <c r="BG151" s="145">
        <f>IF(U151="zákl. přenesená",N151,0)</f>
        <v>0</v>
      </c>
      <c r="BH151" s="145">
        <f>IF(U151="sníž. přenesená",N151,0)</f>
        <v>0</v>
      </c>
      <c r="BI151" s="145">
        <f>IF(U151="nulová",N151,0)</f>
        <v>0</v>
      </c>
      <c r="BJ151" s="20" t="s">
        <v>85</v>
      </c>
      <c r="BK151" s="145">
        <f>ROUND(L151*K151,2)</f>
        <v>0</v>
      </c>
      <c r="BL151" s="20" t="s">
        <v>150</v>
      </c>
      <c r="BM151" s="20" t="s">
        <v>200</v>
      </c>
    </row>
    <row r="152" spans="2:65" s="10" customFormat="1" ht="22.5" customHeight="1" x14ac:dyDescent="0.3">
      <c r="B152" s="146"/>
      <c r="C152" s="147"/>
      <c r="D152" s="147"/>
      <c r="E152" s="148" t="s">
        <v>5</v>
      </c>
      <c r="F152" s="229" t="s">
        <v>166</v>
      </c>
      <c r="G152" s="230"/>
      <c r="H152" s="230"/>
      <c r="I152" s="230"/>
      <c r="J152" s="147"/>
      <c r="K152" s="149">
        <v>889.9</v>
      </c>
      <c r="L152" s="147"/>
      <c r="M152" s="147"/>
      <c r="N152" s="147"/>
      <c r="O152" s="147"/>
      <c r="P152" s="147"/>
      <c r="Q152" s="147"/>
      <c r="R152" s="150"/>
      <c r="T152" s="151"/>
      <c r="U152" s="147"/>
      <c r="V152" s="147"/>
      <c r="W152" s="147"/>
      <c r="X152" s="147"/>
      <c r="Y152" s="147"/>
      <c r="Z152" s="147"/>
      <c r="AA152" s="152"/>
      <c r="AT152" s="153" t="s">
        <v>153</v>
      </c>
      <c r="AU152" s="153" t="s">
        <v>99</v>
      </c>
      <c r="AV152" s="10" t="s">
        <v>99</v>
      </c>
      <c r="AW152" s="10" t="s">
        <v>35</v>
      </c>
      <c r="AX152" s="10" t="s">
        <v>85</v>
      </c>
      <c r="AY152" s="153" t="s">
        <v>145</v>
      </c>
    </row>
    <row r="153" spans="2:65" s="1" customFormat="1" ht="31.5" customHeight="1" x14ac:dyDescent="0.3">
      <c r="B153" s="136"/>
      <c r="C153" s="137" t="s">
        <v>201</v>
      </c>
      <c r="D153" s="137" t="s">
        <v>146</v>
      </c>
      <c r="E153" s="138" t="s">
        <v>202</v>
      </c>
      <c r="F153" s="215" t="s">
        <v>203</v>
      </c>
      <c r="G153" s="215"/>
      <c r="H153" s="215"/>
      <c r="I153" s="215"/>
      <c r="J153" s="139" t="s">
        <v>149</v>
      </c>
      <c r="K153" s="140">
        <v>889.9</v>
      </c>
      <c r="L153" s="216"/>
      <c r="M153" s="216"/>
      <c r="N153" s="216">
        <f>ROUND(L153*K153,2)</f>
        <v>0</v>
      </c>
      <c r="O153" s="216"/>
      <c r="P153" s="216"/>
      <c r="Q153" s="216"/>
      <c r="R153" s="141"/>
      <c r="T153" s="142" t="s">
        <v>5</v>
      </c>
      <c r="U153" s="43" t="s">
        <v>45</v>
      </c>
      <c r="V153" s="143">
        <v>0.15</v>
      </c>
      <c r="W153" s="143">
        <f>V153*K153</f>
        <v>133.48499999999999</v>
      </c>
      <c r="X153" s="143">
        <v>4.0000000000000003E-5</v>
      </c>
      <c r="Y153" s="143">
        <f>X153*K153</f>
        <v>3.5596000000000003E-2</v>
      </c>
      <c r="Z153" s="143">
        <v>0</v>
      </c>
      <c r="AA153" s="144">
        <f>Z153*K153</f>
        <v>0</v>
      </c>
      <c r="AR153" s="20" t="s">
        <v>150</v>
      </c>
      <c r="AT153" s="20" t="s">
        <v>146</v>
      </c>
      <c r="AU153" s="20" t="s">
        <v>99</v>
      </c>
      <c r="AY153" s="20" t="s">
        <v>145</v>
      </c>
      <c r="BE153" s="145">
        <f>IF(U153="základní",N153,0)</f>
        <v>0</v>
      </c>
      <c r="BF153" s="145">
        <f>IF(U153="snížená",N153,0)</f>
        <v>0</v>
      </c>
      <c r="BG153" s="145">
        <f>IF(U153="zákl. přenesená",N153,0)</f>
        <v>0</v>
      </c>
      <c r="BH153" s="145">
        <f>IF(U153="sníž. přenesená",N153,0)</f>
        <v>0</v>
      </c>
      <c r="BI153" s="145">
        <f>IF(U153="nulová",N153,0)</f>
        <v>0</v>
      </c>
      <c r="BJ153" s="20" t="s">
        <v>85</v>
      </c>
      <c r="BK153" s="145">
        <f>ROUND(L153*K153,2)</f>
        <v>0</v>
      </c>
      <c r="BL153" s="20" t="s">
        <v>150</v>
      </c>
      <c r="BM153" s="20" t="s">
        <v>204</v>
      </c>
    </row>
    <row r="154" spans="2:65" s="1" customFormat="1" ht="31.5" customHeight="1" x14ac:dyDescent="0.3">
      <c r="B154" s="136"/>
      <c r="C154" s="137" t="s">
        <v>205</v>
      </c>
      <c r="D154" s="137" t="s">
        <v>146</v>
      </c>
      <c r="E154" s="138" t="s">
        <v>206</v>
      </c>
      <c r="F154" s="215" t="s">
        <v>207</v>
      </c>
      <c r="G154" s="215"/>
      <c r="H154" s="215"/>
      <c r="I154" s="215"/>
      <c r="J154" s="139" t="s">
        <v>149</v>
      </c>
      <c r="K154" s="140">
        <v>889.9</v>
      </c>
      <c r="L154" s="216"/>
      <c r="M154" s="216"/>
      <c r="N154" s="216">
        <f>ROUND(L154*K154,2)</f>
        <v>0</v>
      </c>
      <c r="O154" s="216"/>
      <c r="P154" s="216"/>
      <c r="Q154" s="216"/>
      <c r="R154" s="141"/>
      <c r="T154" s="142" t="s">
        <v>5</v>
      </c>
      <c r="U154" s="43" t="s">
        <v>45</v>
      </c>
      <c r="V154" s="143">
        <v>1.7999999999999999E-2</v>
      </c>
      <c r="W154" s="143">
        <f>V154*K154</f>
        <v>16.018199999999997</v>
      </c>
      <c r="X154" s="143">
        <v>0</v>
      </c>
      <c r="Y154" s="143">
        <f>X154*K154</f>
        <v>0</v>
      </c>
      <c r="Z154" s="143">
        <v>0</v>
      </c>
      <c r="AA154" s="144">
        <f>Z154*K154</f>
        <v>0</v>
      </c>
      <c r="AR154" s="20" t="s">
        <v>150</v>
      </c>
      <c r="AT154" s="20" t="s">
        <v>146</v>
      </c>
      <c r="AU154" s="20" t="s">
        <v>99</v>
      </c>
      <c r="AY154" s="20" t="s">
        <v>145</v>
      </c>
      <c r="BE154" s="145">
        <f>IF(U154="základní",N154,0)</f>
        <v>0</v>
      </c>
      <c r="BF154" s="145">
        <f>IF(U154="snížená",N154,0)</f>
        <v>0</v>
      </c>
      <c r="BG154" s="145">
        <f>IF(U154="zákl. přenesená",N154,0)</f>
        <v>0</v>
      </c>
      <c r="BH154" s="145">
        <f>IF(U154="sníž. přenesená",N154,0)</f>
        <v>0</v>
      </c>
      <c r="BI154" s="145">
        <f>IF(U154="nulová",N154,0)</f>
        <v>0</v>
      </c>
      <c r="BJ154" s="20" t="s">
        <v>85</v>
      </c>
      <c r="BK154" s="145">
        <f>ROUND(L154*K154,2)</f>
        <v>0</v>
      </c>
      <c r="BL154" s="20" t="s">
        <v>150</v>
      </c>
      <c r="BM154" s="20" t="s">
        <v>208</v>
      </c>
    </row>
    <row r="155" spans="2:65" s="1" customFormat="1" ht="31.5" customHeight="1" x14ac:dyDescent="0.3">
      <c r="B155" s="136"/>
      <c r="C155" s="137" t="s">
        <v>11</v>
      </c>
      <c r="D155" s="137" t="s">
        <v>146</v>
      </c>
      <c r="E155" s="138" t="s">
        <v>209</v>
      </c>
      <c r="F155" s="215" t="s">
        <v>210</v>
      </c>
      <c r="G155" s="215"/>
      <c r="H155" s="215"/>
      <c r="I155" s="215"/>
      <c r="J155" s="139" t="s">
        <v>149</v>
      </c>
      <c r="K155" s="140">
        <v>889.9</v>
      </c>
      <c r="L155" s="216"/>
      <c r="M155" s="216"/>
      <c r="N155" s="216">
        <f>ROUND(L155*K155,2)</f>
        <v>0</v>
      </c>
      <c r="O155" s="216"/>
      <c r="P155" s="216"/>
      <c r="Q155" s="216"/>
      <c r="R155" s="141"/>
      <c r="T155" s="142" t="s">
        <v>5</v>
      </c>
      <c r="U155" s="43" t="s">
        <v>45</v>
      </c>
      <c r="V155" s="143">
        <v>0.09</v>
      </c>
      <c r="W155" s="143">
        <f>V155*K155</f>
        <v>80.090999999999994</v>
      </c>
      <c r="X155" s="143">
        <v>1.3999999999999999E-4</v>
      </c>
      <c r="Y155" s="143">
        <f>X155*K155</f>
        <v>0.12458599999999999</v>
      </c>
      <c r="Z155" s="143">
        <v>0</v>
      </c>
      <c r="AA155" s="144">
        <f>Z155*K155</f>
        <v>0</v>
      </c>
      <c r="AR155" s="20" t="s">
        <v>150</v>
      </c>
      <c r="AT155" s="20" t="s">
        <v>146</v>
      </c>
      <c r="AU155" s="20" t="s">
        <v>99</v>
      </c>
      <c r="AY155" s="20" t="s">
        <v>145</v>
      </c>
      <c r="BE155" s="145">
        <f>IF(U155="základní",N155,0)</f>
        <v>0</v>
      </c>
      <c r="BF155" s="145">
        <f>IF(U155="snížená",N155,0)</f>
        <v>0</v>
      </c>
      <c r="BG155" s="145">
        <f>IF(U155="zákl. přenesená",N155,0)</f>
        <v>0</v>
      </c>
      <c r="BH155" s="145">
        <f>IF(U155="sníž. přenesená",N155,0)</f>
        <v>0</v>
      </c>
      <c r="BI155" s="145">
        <f>IF(U155="nulová",N155,0)</f>
        <v>0</v>
      </c>
      <c r="BJ155" s="20" t="s">
        <v>85</v>
      </c>
      <c r="BK155" s="145">
        <f>ROUND(L155*K155,2)</f>
        <v>0</v>
      </c>
      <c r="BL155" s="20" t="s">
        <v>150</v>
      </c>
      <c r="BM155" s="20" t="s">
        <v>211</v>
      </c>
    </row>
    <row r="156" spans="2:65" s="1" customFormat="1" ht="31.5" customHeight="1" x14ac:dyDescent="0.3">
      <c r="B156" s="136"/>
      <c r="C156" s="137" t="s">
        <v>150</v>
      </c>
      <c r="D156" s="137" t="s">
        <v>146</v>
      </c>
      <c r="E156" s="138" t="s">
        <v>212</v>
      </c>
      <c r="F156" s="215" t="s">
        <v>213</v>
      </c>
      <c r="G156" s="215"/>
      <c r="H156" s="215"/>
      <c r="I156" s="215"/>
      <c r="J156" s="139" t="s">
        <v>149</v>
      </c>
      <c r="K156" s="140">
        <v>889.9</v>
      </c>
      <c r="L156" s="216"/>
      <c r="M156" s="216"/>
      <c r="N156" s="216">
        <f>ROUND(L156*K156,2)</f>
        <v>0</v>
      </c>
      <c r="O156" s="216"/>
      <c r="P156" s="216"/>
      <c r="Q156" s="216"/>
      <c r="R156" s="141"/>
      <c r="T156" s="142" t="s">
        <v>5</v>
      </c>
      <c r="U156" s="43" t="s">
        <v>45</v>
      </c>
      <c r="V156" s="143">
        <v>0.21099999999999999</v>
      </c>
      <c r="W156" s="143">
        <f>V156*K156</f>
        <v>187.7689</v>
      </c>
      <c r="X156" s="143">
        <v>4.4999999999999999E-4</v>
      </c>
      <c r="Y156" s="143">
        <f>X156*K156</f>
        <v>0.40045500000000001</v>
      </c>
      <c r="Z156" s="143">
        <v>0</v>
      </c>
      <c r="AA156" s="144">
        <f>Z156*K156</f>
        <v>0</v>
      </c>
      <c r="AR156" s="20" t="s">
        <v>150</v>
      </c>
      <c r="AT156" s="20" t="s">
        <v>146</v>
      </c>
      <c r="AU156" s="20" t="s">
        <v>99</v>
      </c>
      <c r="AY156" s="20" t="s">
        <v>145</v>
      </c>
      <c r="BE156" s="145">
        <f>IF(U156="základní",N156,0)</f>
        <v>0</v>
      </c>
      <c r="BF156" s="145">
        <f>IF(U156="snížená",N156,0)</f>
        <v>0</v>
      </c>
      <c r="BG156" s="145">
        <f>IF(U156="zákl. přenesená",N156,0)</f>
        <v>0</v>
      </c>
      <c r="BH156" s="145">
        <f>IF(U156="sníž. přenesená",N156,0)</f>
        <v>0</v>
      </c>
      <c r="BI156" s="145">
        <f>IF(U156="nulová",N156,0)</f>
        <v>0</v>
      </c>
      <c r="BJ156" s="20" t="s">
        <v>85</v>
      </c>
      <c r="BK156" s="145">
        <f>ROUND(L156*K156,2)</f>
        <v>0</v>
      </c>
      <c r="BL156" s="20" t="s">
        <v>150</v>
      </c>
      <c r="BM156" s="20" t="s">
        <v>214</v>
      </c>
    </row>
    <row r="157" spans="2:65" s="1" customFormat="1" ht="44.25" customHeight="1" x14ac:dyDescent="0.3">
      <c r="B157" s="136"/>
      <c r="C157" s="137" t="s">
        <v>215</v>
      </c>
      <c r="D157" s="137" t="s">
        <v>146</v>
      </c>
      <c r="E157" s="138" t="s">
        <v>216</v>
      </c>
      <c r="F157" s="215" t="s">
        <v>217</v>
      </c>
      <c r="G157" s="215"/>
      <c r="H157" s="215"/>
      <c r="I157" s="215"/>
      <c r="J157" s="139" t="s">
        <v>218</v>
      </c>
      <c r="K157" s="140">
        <v>1376</v>
      </c>
      <c r="L157" s="216"/>
      <c r="M157" s="216"/>
      <c r="N157" s="216">
        <f>ROUND(L157*K157,2)</f>
        <v>0</v>
      </c>
      <c r="O157" s="216"/>
      <c r="P157" s="216"/>
      <c r="Q157" s="216"/>
      <c r="R157" s="141"/>
      <c r="T157" s="142" t="s">
        <v>5</v>
      </c>
      <c r="U157" s="43" t="s">
        <v>45</v>
      </c>
      <c r="V157" s="143">
        <v>0.12</v>
      </c>
      <c r="W157" s="143">
        <f>V157*K157</f>
        <v>165.12</v>
      </c>
      <c r="X157" s="143">
        <v>2.0000000000000002E-5</v>
      </c>
      <c r="Y157" s="143">
        <f>X157*K157</f>
        <v>2.7520000000000003E-2</v>
      </c>
      <c r="Z157" s="143">
        <v>0</v>
      </c>
      <c r="AA157" s="144">
        <f>Z157*K157</f>
        <v>0</v>
      </c>
      <c r="AR157" s="20" t="s">
        <v>150</v>
      </c>
      <c r="AT157" s="20" t="s">
        <v>146</v>
      </c>
      <c r="AU157" s="20" t="s">
        <v>99</v>
      </c>
      <c r="AY157" s="20" t="s">
        <v>145</v>
      </c>
      <c r="BE157" s="145">
        <f>IF(U157="základní",N157,0)</f>
        <v>0</v>
      </c>
      <c r="BF157" s="145">
        <f>IF(U157="snížená",N157,0)</f>
        <v>0</v>
      </c>
      <c r="BG157" s="145">
        <f>IF(U157="zákl. přenesená",N157,0)</f>
        <v>0</v>
      </c>
      <c r="BH157" s="145">
        <f>IF(U157="sníž. přenesená",N157,0)</f>
        <v>0</v>
      </c>
      <c r="BI157" s="145">
        <f>IF(U157="nulová",N157,0)</f>
        <v>0</v>
      </c>
      <c r="BJ157" s="20" t="s">
        <v>85</v>
      </c>
      <c r="BK157" s="145">
        <f>ROUND(L157*K157,2)</f>
        <v>0</v>
      </c>
      <c r="BL157" s="20" t="s">
        <v>150</v>
      </c>
      <c r="BM157" s="20" t="s">
        <v>219</v>
      </c>
    </row>
    <row r="158" spans="2:65" s="10" customFormat="1" ht="22.5" customHeight="1" x14ac:dyDescent="0.3">
      <c r="B158" s="146"/>
      <c r="C158" s="147"/>
      <c r="D158" s="147"/>
      <c r="E158" s="148" t="s">
        <v>5</v>
      </c>
      <c r="F158" s="229" t="s">
        <v>220</v>
      </c>
      <c r="G158" s="230"/>
      <c r="H158" s="230"/>
      <c r="I158" s="230"/>
      <c r="J158" s="147"/>
      <c r="K158" s="149">
        <v>207</v>
      </c>
      <c r="L158" s="147"/>
      <c r="M158" s="147"/>
      <c r="N158" s="147"/>
      <c r="O158" s="147"/>
      <c r="P158" s="147"/>
      <c r="Q158" s="147"/>
      <c r="R158" s="150"/>
      <c r="T158" s="151"/>
      <c r="U158" s="147"/>
      <c r="V158" s="147"/>
      <c r="W158" s="147"/>
      <c r="X158" s="147"/>
      <c r="Y158" s="147"/>
      <c r="Z158" s="147"/>
      <c r="AA158" s="152"/>
      <c r="AT158" s="153" t="s">
        <v>153</v>
      </c>
      <c r="AU158" s="153" t="s">
        <v>99</v>
      </c>
      <c r="AV158" s="10" t="s">
        <v>99</v>
      </c>
      <c r="AW158" s="10" t="s">
        <v>35</v>
      </c>
      <c r="AX158" s="10" t="s">
        <v>80</v>
      </c>
      <c r="AY158" s="153" t="s">
        <v>145</v>
      </c>
    </row>
    <row r="159" spans="2:65" s="11" customFormat="1" ht="22.5" customHeight="1" x14ac:dyDescent="0.3">
      <c r="B159" s="154"/>
      <c r="C159" s="155"/>
      <c r="D159" s="155"/>
      <c r="E159" s="156" t="s">
        <v>5</v>
      </c>
      <c r="F159" s="231" t="s">
        <v>221</v>
      </c>
      <c r="G159" s="232"/>
      <c r="H159" s="232"/>
      <c r="I159" s="232"/>
      <c r="J159" s="155"/>
      <c r="K159" s="157" t="s">
        <v>5</v>
      </c>
      <c r="L159" s="155"/>
      <c r="M159" s="155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60"/>
      <c r="AT159" s="161" t="s">
        <v>153</v>
      </c>
      <c r="AU159" s="161" t="s">
        <v>99</v>
      </c>
      <c r="AV159" s="11" t="s">
        <v>85</v>
      </c>
      <c r="AW159" s="11" t="s">
        <v>35</v>
      </c>
      <c r="AX159" s="11" t="s">
        <v>80</v>
      </c>
      <c r="AY159" s="161" t="s">
        <v>145</v>
      </c>
    </row>
    <row r="160" spans="2:65" s="10" customFormat="1" ht="22.5" customHeight="1" x14ac:dyDescent="0.3">
      <c r="B160" s="146"/>
      <c r="C160" s="147"/>
      <c r="D160" s="147"/>
      <c r="E160" s="148" t="s">
        <v>5</v>
      </c>
      <c r="F160" s="233" t="s">
        <v>222</v>
      </c>
      <c r="G160" s="234"/>
      <c r="H160" s="234"/>
      <c r="I160" s="234"/>
      <c r="J160" s="147"/>
      <c r="K160" s="149">
        <v>101</v>
      </c>
      <c r="L160" s="147"/>
      <c r="M160" s="147"/>
      <c r="N160" s="147"/>
      <c r="O160" s="147"/>
      <c r="P160" s="147"/>
      <c r="Q160" s="147"/>
      <c r="R160" s="150"/>
      <c r="T160" s="151"/>
      <c r="U160" s="147"/>
      <c r="V160" s="147"/>
      <c r="W160" s="147"/>
      <c r="X160" s="147"/>
      <c r="Y160" s="147"/>
      <c r="Z160" s="147"/>
      <c r="AA160" s="152"/>
      <c r="AT160" s="153" t="s">
        <v>153</v>
      </c>
      <c r="AU160" s="153" t="s">
        <v>99</v>
      </c>
      <c r="AV160" s="10" t="s">
        <v>99</v>
      </c>
      <c r="AW160" s="10" t="s">
        <v>35</v>
      </c>
      <c r="AX160" s="10" t="s">
        <v>80</v>
      </c>
      <c r="AY160" s="153" t="s">
        <v>145</v>
      </c>
    </row>
    <row r="161" spans="2:65" s="11" customFormat="1" ht="22.5" customHeight="1" x14ac:dyDescent="0.3">
      <c r="B161" s="154"/>
      <c r="C161" s="155"/>
      <c r="D161" s="155"/>
      <c r="E161" s="156" t="s">
        <v>5</v>
      </c>
      <c r="F161" s="231" t="s">
        <v>223</v>
      </c>
      <c r="G161" s="232"/>
      <c r="H161" s="232"/>
      <c r="I161" s="232"/>
      <c r="J161" s="155"/>
      <c r="K161" s="157" t="s">
        <v>5</v>
      </c>
      <c r="L161" s="155"/>
      <c r="M161" s="155"/>
      <c r="N161" s="155"/>
      <c r="O161" s="155"/>
      <c r="P161" s="155"/>
      <c r="Q161" s="155"/>
      <c r="R161" s="158"/>
      <c r="T161" s="159"/>
      <c r="U161" s="155"/>
      <c r="V161" s="155"/>
      <c r="W161" s="155"/>
      <c r="X161" s="155"/>
      <c r="Y161" s="155"/>
      <c r="Z161" s="155"/>
      <c r="AA161" s="160"/>
      <c r="AT161" s="161" t="s">
        <v>153</v>
      </c>
      <c r="AU161" s="161" t="s">
        <v>99</v>
      </c>
      <c r="AV161" s="11" t="s">
        <v>85</v>
      </c>
      <c r="AW161" s="11" t="s">
        <v>35</v>
      </c>
      <c r="AX161" s="11" t="s">
        <v>80</v>
      </c>
      <c r="AY161" s="161" t="s">
        <v>145</v>
      </c>
    </row>
    <row r="162" spans="2:65" s="10" customFormat="1" ht="22.5" customHeight="1" x14ac:dyDescent="0.3">
      <c r="B162" s="146"/>
      <c r="C162" s="147"/>
      <c r="D162" s="147"/>
      <c r="E162" s="148" t="s">
        <v>5</v>
      </c>
      <c r="F162" s="233" t="s">
        <v>224</v>
      </c>
      <c r="G162" s="234"/>
      <c r="H162" s="234"/>
      <c r="I162" s="234"/>
      <c r="J162" s="147"/>
      <c r="K162" s="149">
        <v>18</v>
      </c>
      <c r="L162" s="147"/>
      <c r="M162" s="147"/>
      <c r="N162" s="147"/>
      <c r="O162" s="147"/>
      <c r="P162" s="147"/>
      <c r="Q162" s="147"/>
      <c r="R162" s="150"/>
      <c r="T162" s="151"/>
      <c r="U162" s="147"/>
      <c r="V162" s="147"/>
      <c r="W162" s="147"/>
      <c r="X162" s="147"/>
      <c r="Y162" s="147"/>
      <c r="Z162" s="147"/>
      <c r="AA162" s="152"/>
      <c r="AT162" s="153" t="s">
        <v>153</v>
      </c>
      <c r="AU162" s="153" t="s">
        <v>99</v>
      </c>
      <c r="AV162" s="10" t="s">
        <v>99</v>
      </c>
      <c r="AW162" s="10" t="s">
        <v>35</v>
      </c>
      <c r="AX162" s="10" t="s">
        <v>80</v>
      </c>
      <c r="AY162" s="153" t="s">
        <v>145</v>
      </c>
    </row>
    <row r="163" spans="2:65" s="11" customFormat="1" ht="22.5" customHeight="1" x14ac:dyDescent="0.3">
      <c r="B163" s="154"/>
      <c r="C163" s="155"/>
      <c r="D163" s="155"/>
      <c r="E163" s="156" t="s">
        <v>5</v>
      </c>
      <c r="F163" s="231" t="s">
        <v>225</v>
      </c>
      <c r="G163" s="232"/>
      <c r="H163" s="232"/>
      <c r="I163" s="232"/>
      <c r="J163" s="155"/>
      <c r="K163" s="157" t="s">
        <v>5</v>
      </c>
      <c r="L163" s="155"/>
      <c r="M163" s="155"/>
      <c r="N163" s="155"/>
      <c r="O163" s="155"/>
      <c r="P163" s="155"/>
      <c r="Q163" s="155"/>
      <c r="R163" s="158"/>
      <c r="T163" s="159"/>
      <c r="U163" s="155"/>
      <c r="V163" s="155"/>
      <c r="W163" s="155"/>
      <c r="X163" s="155"/>
      <c r="Y163" s="155"/>
      <c r="Z163" s="155"/>
      <c r="AA163" s="160"/>
      <c r="AT163" s="161" t="s">
        <v>153</v>
      </c>
      <c r="AU163" s="161" t="s">
        <v>99</v>
      </c>
      <c r="AV163" s="11" t="s">
        <v>85</v>
      </c>
      <c r="AW163" s="11" t="s">
        <v>35</v>
      </c>
      <c r="AX163" s="11" t="s">
        <v>80</v>
      </c>
      <c r="AY163" s="161" t="s">
        <v>145</v>
      </c>
    </row>
    <row r="164" spans="2:65" s="10" customFormat="1" ht="22.5" customHeight="1" x14ac:dyDescent="0.3">
      <c r="B164" s="146"/>
      <c r="C164" s="147"/>
      <c r="D164" s="147"/>
      <c r="E164" s="148" t="s">
        <v>5</v>
      </c>
      <c r="F164" s="233" t="s">
        <v>226</v>
      </c>
      <c r="G164" s="234"/>
      <c r="H164" s="234"/>
      <c r="I164" s="234"/>
      <c r="J164" s="147"/>
      <c r="K164" s="149">
        <v>243</v>
      </c>
      <c r="L164" s="147"/>
      <c r="M164" s="147"/>
      <c r="N164" s="147"/>
      <c r="O164" s="147"/>
      <c r="P164" s="147"/>
      <c r="Q164" s="147"/>
      <c r="R164" s="150"/>
      <c r="T164" s="151"/>
      <c r="U164" s="147"/>
      <c r="V164" s="147"/>
      <c r="W164" s="147"/>
      <c r="X164" s="147"/>
      <c r="Y164" s="147"/>
      <c r="Z164" s="147"/>
      <c r="AA164" s="152"/>
      <c r="AT164" s="153" t="s">
        <v>153</v>
      </c>
      <c r="AU164" s="153" t="s">
        <v>99</v>
      </c>
      <c r="AV164" s="10" t="s">
        <v>99</v>
      </c>
      <c r="AW164" s="10" t="s">
        <v>35</v>
      </c>
      <c r="AX164" s="10" t="s">
        <v>80</v>
      </c>
      <c r="AY164" s="153" t="s">
        <v>145</v>
      </c>
    </row>
    <row r="165" spans="2:65" s="11" customFormat="1" ht="22.5" customHeight="1" x14ac:dyDescent="0.3">
      <c r="B165" s="154"/>
      <c r="C165" s="155"/>
      <c r="D165" s="155"/>
      <c r="E165" s="156" t="s">
        <v>5</v>
      </c>
      <c r="F165" s="231" t="s">
        <v>227</v>
      </c>
      <c r="G165" s="232"/>
      <c r="H165" s="232"/>
      <c r="I165" s="232"/>
      <c r="J165" s="155"/>
      <c r="K165" s="157" t="s">
        <v>5</v>
      </c>
      <c r="L165" s="155"/>
      <c r="M165" s="155"/>
      <c r="N165" s="155"/>
      <c r="O165" s="155"/>
      <c r="P165" s="155"/>
      <c r="Q165" s="155"/>
      <c r="R165" s="158"/>
      <c r="T165" s="159"/>
      <c r="U165" s="155"/>
      <c r="V165" s="155"/>
      <c r="W165" s="155"/>
      <c r="X165" s="155"/>
      <c r="Y165" s="155"/>
      <c r="Z165" s="155"/>
      <c r="AA165" s="160"/>
      <c r="AT165" s="161" t="s">
        <v>153</v>
      </c>
      <c r="AU165" s="161" t="s">
        <v>99</v>
      </c>
      <c r="AV165" s="11" t="s">
        <v>85</v>
      </c>
      <c r="AW165" s="11" t="s">
        <v>35</v>
      </c>
      <c r="AX165" s="11" t="s">
        <v>80</v>
      </c>
      <c r="AY165" s="161" t="s">
        <v>145</v>
      </c>
    </row>
    <row r="166" spans="2:65" s="10" customFormat="1" ht="22.5" customHeight="1" x14ac:dyDescent="0.3">
      <c r="B166" s="146"/>
      <c r="C166" s="147"/>
      <c r="D166" s="147"/>
      <c r="E166" s="148" t="s">
        <v>5</v>
      </c>
      <c r="F166" s="233" t="s">
        <v>228</v>
      </c>
      <c r="G166" s="234"/>
      <c r="H166" s="234"/>
      <c r="I166" s="234"/>
      <c r="J166" s="147"/>
      <c r="K166" s="149">
        <v>500</v>
      </c>
      <c r="L166" s="147"/>
      <c r="M166" s="147"/>
      <c r="N166" s="147"/>
      <c r="O166" s="147"/>
      <c r="P166" s="147"/>
      <c r="Q166" s="147"/>
      <c r="R166" s="150"/>
      <c r="T166" s="151"/>
      <c r="U166" s="147"/>
      <c r="V166" s="147"/>
      <c r="W166" s="147"/>
      <c r="X166" s="147"/>
      <c r="Y166" s="147"/>
      <c r="Z166" s="147"/>
      <c r="AA166" s="152"/>
      <c r="AT166" s="153" t="s">
        <v>153</v>
      </c>
      <c r="AU166" s="153" t="s">
        <v>99</v>
      </c>
      <c r="AV166" s="10" t="s">
        <v>99</v>
      </c>
      <c r="AW166" s="10" t="s">
        <v>35</v>
      </c>
      <c r="AX166" s="10" t="s">
        <v>80</v>
      </c>
      <c r="AY166" s="153" t="s">
        <v>145</v>
      </c>
    </row>
    <row r="167" spans="2:65" s="11" customFormat="1" ht="22.5" customHeight="1" x14ac:dyDescent="0.3">
      <c r="B167" s="154"/>
      <c r="C167" s="155"/>
      <c r="D167" s="155"/>
      <c r="E167" s="156" t="s">
        <v>5</v>
      </c>
      <c r="F167" s="231" t="s">
        <v>229</v>
      </c>
      <c r="G167" s="232"/>
      <c r="H167" s="232"/>
      <c r="I167" s="232"/>
      <c r="J167" s="155"/>
      <c r="K167" s="157" t="s">
        <v>5</v>
      </c>
      <c r="L167" s="155"/>
      <c r="M167" s="155"/>
      <c r="N167" s="155"/>
      <c r="O167" s="155"/>
      <c r="P167" s="155"/>
      <c r="Q167" s="155"/>
      <c r="R167" s="158"/>
      <c r="T167" s="159"/>
      <c r="U167" s="155"/>
      <c r="V167" s="155"/>
      <c r="W167" s="155"/>
      <c r="X167" s="155"/>
      <c r="Y167" s="155"/>
      <c r="Z167" s="155"/>
      <c r="AA167" s="160"/>
      <c r="AT167" s="161" t="s">
        <v>153</v>
      </c>
      <c r="AU167" s="161" t="s">
        <v>99</v>
      </c>
      <c r="AV167" s="11" t="s">
        <v>85</v>
      </c>
      <c r="AW167" s="11" t="s">
        <v>35</v>
      </c>
      <c r="AX167" s="11" t="s">
        <v>80</v>
      </c>
      <c r="AY167" s="161" t="s">
        <v>145</v>
      </c>
    </row>
    <row r="168" spans="2:65" s="10" customFormat="1" ht="22.5" customHeight="1" x14ac:dyDescent="0.3">
      <c r="B168" s="146"/>
      <c r="C168" s="147"/>
      <c r="D168" s="147"/>
      <c r="E168" s="148" t="s">
        <v>5</v>
      </c>
      <c r="F168" s="233" t="s">
        <v>230</v>
      </c>
      <c r="G168" s="234"/>
      <c r="H168" s="234"/>
      <c r="I168" s="234"/>
      <c r="J168" s="147"/>
      <c r="K168" s="149">
        <v>60</v>
      </c>
      <c r="L168" s="147"/>
      <c r="M168" s="147"/>
      <c r="N168" s="147"/>
      <c r="O168" s="147"/>
      <c r="P168" s="147"/>
      <c r="Q168" s="147"/>
      <c r="R168" s="150"/>
      <c r="T168" s="151"/>
      <c r="U168" s="147"/>
      <c r="V168" s="147"/>
      <c r="W168" s="147"/>
      <c r="X168" s="147"/>
      <c r="Y168" s="147"/>
      <c r="Z168" s="147"/>
      <c r="AA168" s="152"/>
      <c r="AT168" s="153" t="s">
        <v>153</v>
      </c>
      <c r="AU168" s="153" t="s">
        <v>99</v>
      </c>
      <c r="AV168" s="10" t="s">
        <v>99</v>
      </c>
      <c r="AW168" s="10" t="s">
        <v>35</v>
      </c>
      <c r="AX168" s="10" t="s">
        <v>80</v>
      </c>
      <c r="AY168" s="153" t="s">
        <v>145</v>
      </c>
    </row>
    <row r="169" spans="2:65" s="11" customFormat="1" ht="22.5" customHeight="1" x14ac:dyDescent="0.3">
      <c r="B169" s="154"/>
      <c r="C169" s="155"/>
      <c r="D169" s="155"/>
      <c r="E169" s="156" t="s">
        <v>5</v>
      </c>
      <c r="F169" s="231" t="s">
        <v>231</v>
      </c>
      <c r="G169" s="232"/>
      <c r="H169" s="232"/>
      <c r="I169" s="232"/>
      <c r="J169" s="155"/>
      <c r="K169" s="157" t="s">
        <v>5</v>
      </c>
      <c r="L169" s="155"/>
      <c r="M169" s="155"/>
      <c r="N169" s="155"/>
      <c r="O169" s="155"/>
      <c r="P169" s="155"/>
      <c r="Q169" s="155"/>
      <c r="R169" s="158"/>
      <c r="T169" s="159"/>
      <c r="U169" s="155"/>
      <c r="V169" s="155"/>
      <c r="W169" s="155"/>
      <c r="X169" s="155"/>
      <c r="Y169" s="155"/>
      <c r="Z169" s="155"/>
      <c r="AA169" s="160"/>
      <c r="AT169" s="161" t="s">
        <v>153</v>
      </c>
      <c r="AU169" s="161" t="s">
        <v>99</v>
      </c>
      <c r="AV169" s="11" t="s">
        <v>85</v>
      </c>
      <c r="AW169" s="11" t="s">
        <v>35</v>
      </c>
      <c r="AX169" s="11" t="s">
        <v>80</v>
      </c>
      <c r="AY169" s="161" t="s">
        <v>145</v>
      </c>
    </row>
    <row r="170" spans="2:65" s="10" customFormat="1" ht="22.5" customHeight="1" x14ac:dyDescent="0.3">
      <c r="B170" s="146"/>
      <c r="C170" s="147"/>
      <c r="D170" s="147"/>
      <c r="E170" s="148" t="s">
        <v>5</v>
      </c>
      <c r="F170" s="233" t="s">
        <v>232</v>
      </c>
      <c r="G170" s="234"/>
      <c r="H170" s="234"/>
      <c r="I170" s="234"/>
      <c r="J170" s="147"/>
      <c r="K170" s="149">
        <v>247</v>
      </c>
      <c r="L170" s="147"/>
      <c r="M170" s="147"/>
      <c r="N170" s="147"/>
      <c r="O170" s="147"/>
      <c r="P170" s="147"/>
      <c r="Q170" s="147"/>
      <c r="R170" s="150"/>
      <c r="T170" s="151"/>
      <c r="U170" s="147"/>
      <c r="V170" s="147"/>
      <c r="W170" s="147"/>
      <c r="X170" s="147"/>
      <c r="Y170" s="147"/>
      <c r="Z170" s="147"/>
      <c r="AA170" s="152"/>
      <c r="AT170" s="153" t="s">
        <v>153</v>
      </c>
      <c r="AU170" s="153" t="s">
        <v>99</v>
      </c>
      <c r="AV170" s="10" t="s">
        <v>99</v>
      </c>
      <c r="AW170" s="10" t="s">
        <v>35</v>
      </c>
      <c r="AX170" s="10" t="s">
        <v>80</v>
      </c>
      <c r="AY170" s="153" t="s">
        <v>145</v>
      </c>
    </row>
    <row r="171" spans="2:65" s="11" customFormat="1" ht="22.5" customHeight="1" x14ac:dyDescent="0.3">
      <c r="B171" s="154"/>
      <c r="C171" s="155"/>
      <c r="D171" s="155"/>
      <c r="E171" s="156" t="s">
        <v>5</v>
      </c>
      <c r="F171" s="231" t="s">
        <v>233</v>
      </c>
      <c r="G171" s="232"/>
      <c r="H171" s="232"/>
      <c r="I171" s="232"/>
      <c r="J171" s="155"/>
      <c r="K171" s="157" t="s">
        <v>5</v>
      </c>
      <c r="L171" s="155"/>
      <c r="M171" s="155"/>
      <c r="N171" s="155"/>
      <c r="O171" s="155"/>
      <c r="P171" s="155"/>
      <c r="Q171" s="155"/>
      <c r="R171" s="158"/>
      <c r="T171" s="159"/>
      <c r="U171" s="155"/>
      <c r="V171" s="155"/>
      <c r="W171" s="155"/>
      <c r="X171" s="155"/>
      <c r="Y171" s="155"/>
      <c r="Z171" s="155"/>
      <c r="AA171" s="160"/>
      <c r="AT171" s="161" t="s">
        <v>153</v>
      </c>
      <c r="AU171" s="161" t="s">
        <v>99</v>
      </c>
      <c r="AV171" s="11" t="s">
        <v>85</v>
      </c>
      <c r="AW171" s="11" t="s">
        <v>35</v>
      </c>
      <c r="AX171" s="11" t="s">
        <v>80</v>
      </c>
      <c r="AY171" s="161" t="s">
        <v>145</v>
      </c>
    </row>
    <row r="172" spans="2:65" s="12" customFormat="1" ht="22.5" customHeight="1" x14ac:dyDescent="0.3">
      <c r="B172" s="162"/>
      <c r="C172" s="163"/>
      <c r="D172" s="163"/>
      <c r="E172" s="164" t="s">
        <v>5</v>
      </c>
      <c r="F172" s="235" t="s">
        <v>161</v>
      </c>
      <c r="G172" s="236"/>
      <c r="H172" s="236"/>
      <c r="I172" s="236"/>
      <c r="J172" s="163"/>
      <c r="K172" s="165">
        <v>1376</v>
      </c>
      <c r="L172" s="163"/>
      <c r="M172" s="163"/>
      <c r="N172" s="163"/>
      <c r="O172" s="163"/>
      <c r="P172" s="163"/>
      <c r="Q172" s="163"/>
      <c r="R172" s="166"/>
      <c r="T172" s="167"/>
      <c r="U172" s="163"/>
      <c r="V172" s="163"/>
      <c r="W172" s="163"/>
      <c r="X172" s="163"/>
      <c r="Y172" s="163"/>
      <c r="Z172" s="163"/>
      <c r="AA172" s="168"/>
      <c r="AT172" s="169" t="s">
        <v>153</v>
      </c>
      <c r="AU172" s="169" t="s">
        <v>99</v>
      </c>
      <c r="AV172" s="12" t="s">
        <v>162</v>
      </c>
      <c r="AW172" s="12" t="s">
        <v>35</v>
      </c>
      <c r="AX172" s="12" t="s">
        <v>85</v>
      </c>
      <c r="AY172" s="169" t="s">
        <v>145</v>
      </c>
    </row>
    <row r="173" spans="2:65" s="9" customFormat="1" ht="29.85" customHeight="1" x14ac:dyDescent="0.3">
      <c r="B173" s="125"/>
      <c r="C173" s="126"/>
      <c r="D173" s="135" t="s">
        <v>123</v>
      </c>
      <c r="E173" s="135"/>
      <c r="F173" s="135"/>
      <c r="G173" s="135"/>
      <c r="H173" s="135"/>
      <c r="I173" s="135"/>
      <c r="J173" s="135"/>
      <c r="K173" s="135"/>
      <c r="L173" s="135"/>
      <c r="M173" s="135"/>
      <c r="N173" s="221">
        <f>BK173</f>
        <v>0</v>
      </c>
      <c r="O173" s="222"/>
      <c r="P173" s="222"/>
      <c r="Q173" s="222"/>
      <c r="R173" s="128"/>
      <c r="T173" s="129"/>
      <c r="U173" s="126"/>
      <c r="V173" s="126"/>
      <c r="W173" s="130">
        <f>SUM(W174:W215)</f>
        <v>0</v>
      </c>
      <c r="X173" s="126"/>
      <c r="Y173" s="130">
        <f>SUM(Y174:Y215)</f>
        <v>823.52099999999996</v>
      </c>
      <c r="Z173" s="126"/>
      <c r="AA173" s="131">
        <f>SUM(AA174:AA215)</f>
        <v>0</v>
      </c>
      <c r="AR173" s="132" t="s">
        <v>99</v>
      </c>
      <c r="AT173" s="133" t="s">
        <v>79</v>
      </c>
      <c r="AU173" s="133" t="s">
        <v>85</v>
      </c>
      <c r="AY173" s="132" t="s">
        <v>145</v>
      </c>
      <c r="BK173" s="134">
        <f>SUM(BK174:BK215)</f>
        <v>0</v>
      </c>
    </row>
    <row r="174" spans="2:65" s="1" customFormat="1" ht="69.75" customHeight="1" x14ac:dyDescent="0.3">
      <c r="B174" s="136"/>
      <c r="C174" s="170" t="s">
        <v>234</v>
      </c>
      <c r="D174" s="170" t="s">
        <v>176</v>
      </c>
      <c r="E174" s="171" t="s">
        <v>235</v>
      </c>
      <c r="F174" s="227" t="s">
        <v>236</v>
      </c>
      <c r="G174" s="227"/>
      <c r="H174" s="227"/>
      <c r="I174" s="227"/>
      <c r="J174" s="172" t="s">
        <v>173</v>
      </c>
      <c r="K174" s="173">
        <v>2</v>
      </c>
      <c r="L174" s="228"/>
      <c r="M174" s="228"/>
      <c r="N174" s="228">
        <f t="shared" ref="N174:N215" si="0">ROUND(L174*K174,2)</f>
        <v>0</v>
      </c>
      <c r="O174" s="216"/>
      <c r="P174" s="216"/>
      <c r="Q174" s="216"/>
      <c r="R174" s="141"/>
      <c r="T174" s="142" t="s">
        <v>5</v>
      </c>
      <c r="U174" s="43" t="s">
        <v>45</v>
      </c>
      <c r="V174" s="143">
        <v>0</v>
      </c>
      <c r="W174" s="143">
        <f t="shared" ref="W174:W215" si="1">V174*K174</f>
        <v>0</v>
      </c>
      <c r="X174" s="143">
        <v>0</v>
      </c>
      <c r="Y174" s="143">
        <f t="shared" ref="Y174:Y215" si="2">X174*K174</f>
        <v>0</v>
      </c>
      <c r="Z174" s="143">
        <v>0</v>
      </c>
      <c r="AA174" s="144">
        <f t="shared" ref="AA174:AA215" si="3">Z174*K174</f>
        <v>0</v>
      </c>
      <c r="AR174" s="20" t="s">
        <v>177</v>
      </c>
      <c r="AT174" s="20" t="s">
        <v>176</v>
      </c>
      <c r="AU174" s="20" t="s">
        <v>99</v>
      </c>
      <c r="AY174" s="20" t="s">
        <v>145</v>
      </c>
      <c r="BE174" s="145">
        <f t="shared" ref="BE174:BE215" si="4">IF(U174="základní",N174,0)</f>
        <v>0</v>
      </c>
      <c r="BF174" s="145">
        <f t="shared" ref="BF174:BF215" si="5">IF(U174="snížená",N174,0)</f>
        <v>0</v>
      </c>
      <c r="BG174" s="145">
        <f t="shared" ref="BG174:BG215" si="6">IF(U174="zákl. přenesená",N174,0)</f>
        <v>0</v>
      </c>
      <c r="BH174" s="145">
        <f t="shared" ref="BH174:BH215" si="7">IF(U174="sníž. přenesená",N174,0)</f>
        <v>0</v>
      </c>
      <c r="BI174" s="145">
        <f t="shared" ref="BI174:BI215" si="8">IF(U174="nulová",N174,0)</f>
        <v>0</v>
      </c>
      <c r="BJ174" s="20" t="s">
        <v>85</v>
      </c>
      <c r="BK174" s="145">
        <f t="shared" ref="BK174:BK215" si="9">ROUND(L174*K174,2)</f>
        <v>0</v>
      </c>
      <c r="BL174" s="20" t="s">
        <v>150</v>
      </c>
      <c r="BM174" s="20" t="s">
        <v>237</v>
      </c>
    </row>
    <row r="175" spans="2:65" s="1" customFormat="1" ht="57" customHeight="1" x14ac:dyDescent="0.3">
      <c r="B175" s="136"/>
      <c r="C175" s="170" t="s">
        <v>238</v>
      </c>
      <c r="D175" s="170" t="s">
        <v>176</v>
      </c>
      <c r="E175" s="171" t="s">
        <v>239</v>
      </c>
      <c r="F175" s="227" t="s">
        <v>240</v>
      </c>
      <c r="G175" s="227"/>
      <c r="H175" s="227"/>
      <c r="I175" s="227"/>
      <c r="J175" s="172" t="s">
        <v>173</v>
      </c>
      <c r="K175" s="173">
        <v>2</v>
      </c>
      <c r="L175" s="228"/>
      <c r="M175" s="228"/>
      <c r="N175" s="228">
        <f t="shared" si="0"/>
        <v>0</v>
      </c>
      <c r="O175" s="216"/>
      <c r="P175" s="216"/>
      <c r="Q175" s="216"/>
      <c r="R175" s="141"/>
      <c r="T175" s="142" t="s">
        <v>5</v>
      </c>
      <c r="U175" s="43" t="s">
        <v>45</v>
      </c>
      <c r="V175" s="143">
        <v>0</v>
      </c>
      <c r="W175" s="143">
        <f t="shared" si="1"/>
        <v>0</v>
      </c>
      <c r="X175" s="143">
        <v>0</v>
      </c>
      <c r="Y175" s="143">
        <f t="shared" si="2"/>
        <v>0</v>
      </c>
      <c r="Z175" s="143">
        <v>0</v>
      </c>
      <c r="AA175" s="144">
        <f t="shared" si="3"/>
        <v>0</v>
      </c>
      <c r="AR175" s="20" t="s">
        <v>177</v>
      </c>
      <c r="AT175" s="20" t="s">
        <v>176</v>
      </c>
      <c r="AU175" s="20" t="s">
        <v>99</v>
      </c>
      <c r="AY175" s="20" t="s">
        <v>145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20" t="s">
        <v>85</v>
      </c>
      <c r="BK175" s="145">
        <f t="shared" si="9"/>
        <v>0</v>
      </c>
      <c r="BL175" s="20" t="s">
        <v>150</v>
      </c>
      <c r="BM175" s="20" t="s">
        <v>241</v>
      </c>
    </row>
    <row r="176" spans="2:65" s="1" customFormat="1" ht="31.5" customHeight="1" x14ac:dyDescent="0.3">
      <c r="B176" s="136"/>
      <c r="C176" s="170" t="s">
        <v>242</v>
      </c>
      <c r="D176" s="170" t="s">
        <v>176</v>
      </c>
      <c r="E176" s="171" t="s">
        <v>243</v>
      </c>
      <c r="F176" s="227" t="s">
        <v>244</v>
      </c>
      <c r="G176" s="227"/>
      <c r="H176" s="227"/>
      <c r="I176" s="227"/>
      <c r="J176" s="172" t="s">
        <v>245</v>
      </c>
      <c r="K176" s="173">
        <v>2</v>
      </c>
      <c r="L176" s="228"/>
      <c r="M176" s="228"/>
      <c r="N176" s="228">
        <f t="shared" si="0"/>
        <v>0</v>
      </c>
      <c r="O176" s="216"/>
      <c r="P176" s="216"/>
      <c r="Q176" s="216"/>
      <c r="R176" s="141"/>
      <c r="T176" s="142" t="s">
        <v>5</v>
      </c>
      <c r="U176" s="43" t="s">
        <v>45</v>
      </c>
      <c r="V176" s="143">
        <v>0</v>
      </c>
      <c r="W176" s="143">
        <f t="shared" si="1"/>
        <v>0</v>
      </c>
      <c r="X176" s="143">
        <v>0</v>
      </c>
      <c r="Y176" s="143">
        <f t="shared" si="2"/>
        <v>0</v>
      </c>
      <c r="Z176" s="143">
        <v>0</v>
      </c>
      <c r="AA176" s="144">
        <f t="shared" si="3"/>
        <v>0</v>
      </c>
      <c r="AR176" s="20" t="s">
        <v>177</v>
      </c>
      <c r="AT176" s="20" t="s">
        <v>176</v>
      </c>
      <c r="AU176" s="20" t="s">
        <v>99</v>
      </c>
      <c r="AY176" s="20" t="s">
        <v>145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20" t="s">
        <v>85</v>
      </c>
      <c r="BK176" s="145">
        <f t="shared" si="9"/>
        <v>0</v>
      </c>
      <c r="BL176" s="20" t="s">
        <v>150</v>
      </c>
      <c r="BM176" s="20" t="s">
        <v>246</v>
      </c>
    </row>
    <row r="177" spans="2:65" s="1" customFormat="1" ht="44.25" customHeight="1" x14ac:dyDescent="0.3">
      <c r="B177" s="136"/>
      <c r="C177" s="170" t="s">
        <v>10</v>
      </c>
      <c r="D177" s="170" t="s">
        <v>176</v>
      </c>
      <c r="E177" s="171" t="s">
        <v>247</v>
      </c>
      <c r="F177" s="227" t="s">
        <v>248</v>
      </c>
      <c r="G177" s="227"/>
      <c r="H177" s="227"/>
      <c r="I177" s="227"/>
      <c r="J177" s="172" t="s">
        <v>245</v>
      </c>
      <c r="K177" s="173">
        <v>2</v>
      </c>
      <c r="L177" s="228"/>
      <c r="M177" s="228"/>
      <c r="N177" s="228">
        <f t="shared" si="0"/>
        <v>0</v>
      </c>
      <c r="O177" s="216"/>
      <c r="P177" s="216"/>
      <c r="Q177" s="216"/>
      <c r="R177" s="141"/>
      <c r="T177" s="142" t="s">
        <v>5</v>
      </c>
      <c r="U177" s="43" t="s">
        <v>45</v>
      </c>
      <c r="V177" s="143">
        <v>0</v>
      </c>
      <c r="W177" s="143">
        <f t="shared" si="1"/>
        <v>0</v>
      </c>
      <c r="X177" s="143">
        <v>0</v>
      </c>
      <c r="Y177" s="143">
        <f t="shared" si="2"/>
        <v>0</v>
      </c>
      <c r="Z177" s="143">
        <v>0</v>
      </c>
      <c r="AA177" s="144">
        <f t="shared" si="3"/>
        <v>0</v>
      </c>
      <c r="AR177" s="20" t="s">
        <v>177</v>
      </c>
      <c r="AT177" s="20" t="s">
        <v>176</v>
      </c>
      <c r="AU177" s="20" t="s">
        <v>99</v>
      </c>
      <c r="AY177" s="20" t="s">
        <v>145</v>
      </c>
      <c r="BE177" s="145">
        <f t="shared" si="4"/>
        <v>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20" t="s">
        <v>85</v>
      </c>
      <c r="BK177" s="145">
        <f t="shared" si="9"/>
        <v>0</v>
      </c>
      <c r="BL177" s="20" t="s">
        <v>150</v>
      </c>
      <c r="BM177" s="20" t="s">
        <v>249</v>
      </c>
    </row>
    <row r="178" spans="2:65" s="1" customFormat="1" ht="22.5" customHeight="1" x14ac:dyDescent="0.3">
      <c r="B178" s="136"/>
      <c r="C178" s="170" t="s">
        <v>250</v>
      </c>
      <c r="D178" s="170" t="s">
        <v>176</v>
      </c>
      <c r="E178" s="171" t="s">
        <v>251</v>
      </c>
      <c r="F178" s="227" t="s">
        <v>252</v>
      </c>
      <c r="G178" s="227"/>
      <c r="H178" s="227"/>
      <c r="I178" s="227"/>
      <c r="J178" s="172" t="s">
        <v>173</v>
      </c>
      <c r="K178" s="173">
        <v>2</v>
      </c>
      <c r="L178" s="228"/>
      <c r="M178" s="228"/>
      <c r="N178" s="228">
        <f t="shared" si="0"/>
        <v>0</v>
      </c>
      <c r="O178" s="216"/>
      <c r="P178" s="216"/>
      <c r="Q178" s="216"/>
      <c r="R178" s="141"/>
      <c r="T178" s="142" t="s">
        <v>5</v>
      </c>
      <c r="U178" s="43" t="s">
        <v>45</v>
      </c>
      <c r="V178" s="143">
        <v>0</v>
      </c>
      <c r="W178" s="143">
        <f t="shared" si="1"/>
        <v>0</v>
      </c>
      <c r="X178" s="143">
        <v>6</v>
      </c>
      <c r="Y178" s="143">
        <f t="shared" si="2"/>
        <v>12</v>
      </c>
      <c r="Z178" s="143">
        <v>0</v>
      </c>
      <c r="AA178" s="144">
        <f t="shared" si="3"/>
        <v>0</v>
      </c>
      <c r="AR178" s="20" t="s">
        <v>177</v>
      </c>
      <c r="AT178" s="20" t="s">
        <v>176</v>
      </c>
      <c r="AU178" s="20" t="s">
        <v>99</v>
      </c>
      <c r="AY178" s="20" t="s">
        <v>145</v>
      </c>
      <c r="BE178" s="145">
        <f t="shared" si="4"/>
        <v>0</v>
      </c>
      <c r="BF178" s="145">
        <f t="shared" si="5"/>
        <v>0</v>
      </c>
      <c r="BG178" s="145">
        <f t="shared" si="6"/>
        <v>0</v>
      </c>
      <c r="BH178" s="145">
        <f t="shared" si="7"/>
        <v>0</v>
      </c>
      <c r="BI178" s="145">
        <f t="shared" si="8"/>
        <v>0</v>
      </c>
      <c r="BJ178" s="20" t="s">
        <v>85</v>
      </c>
      <c r="BK178" s="145">
        <f t="shared" si="9"/>
        <v>0</v>
      </c>
      <c r="BL178" s="20" t="s">
        <v>150</v>
      </c>
      <c r="BM178" s="20" t="s">
        <v>253</v>
      </c>
    </row>
    <row r="179" spans="2:65" s="1" customFormat="1" ht="22.5" customHeight="1" x14ac:dyDescent="0.3">
      <c r="B179" s="136"/>
      <c r="C179" s="170" t="s">
        <v>254</v>
      </c>
      <c r="D179" s="170" t="s">
        <v>176</v>
      </c>
      <c r="E179" s="171" t="s">
        <v>255</v>
      </c>
      <c r="F179" s="227" t="s">
        <v>256</v>
      </c>
      <c r="G179" s="227"/>
      <c r="H179" s="227"/>
      <c r="I179" s="227"/>
      <c r="J179" s="172" t="s">
        <v>173</v>
      </c>
      <c r="K179" s="173">
        <v>2</v>
      </c>
      <c r="L179" s="228"/>
      <c r="M179" s="228"/>
      <c r="N179" s="228">
        <f t="shared" si="0"/>
        <v>0</v>
      </c>
      <c r="O179" s="216"/>
      <c r="P179" s="216"/>
      <c r="Q179" s="216"/>
      <c r="R179" s="141"/>
      <c r="T179" s="142" t="s">
        <v>5</v>
      </c>
      <c r="U179" s="43" t="s">
        <v>45</v>
      </c>
      <c r="V179" s="143">
        <v>0</v>
      </c>
      <c r="W179" s="143">
        <f t="shared" si="1"/>
        <v>0</v>
      </c>
      <c r="X179" s="143">
        <v>0</v>
      </c>
      <c r="Y179" s="143">
        <f t="shared" si="2"/>
        <v>0</v>
      </c>
      <c r="Z179" s="143">
        <v>0</v>
      </c>
      <c r="AA179" s="144">
        <f t="shared" si="3"/>
        <v>0</v>
      </c>
      <c r="AR179" s="20" t="s">
        <v>177</v>
      </c>
      <c r="AT179" s="20" t="s">
        <v>176</v>
      </c>
      <c r="AU179" s="20" t="s">
        <v>99</v>
      </c>
      <c r="AY179" s="20" t="s">
        <v>145</v>
      </c>
      <c r="BE179" s="145">
        <f t="shared" si="4"/>
        <v>0</v>
      </c>
      <c r="BF179" s="145">
        <f t="shared" si="5"/>
        <v>0</v>
      </c>
      <c r="BG179" s="145">
        <f t="shared" si="6"/>
        <v>0</v>
      </c>
      <c r="BH179" s="145">
        <f t="shared" si="7"/>
        <v>0</v>
      </c>
      <c r="BI179" s="145">
        <f t="shared" si="8"/>
        <v>0</v>
      </c>
      <c r="BJ179" s="20" t="s">
        <v>85</v>
      </c>
      <c r="BK179" s="145">
        <f t="shared" si="9"/>
        <v>0</v>
      </c>
      <c r="BL179" s="20" t="s">
        <v>150</v>
      </c>
      <c r="BM179" s="20" t="s">
        <v>257</v>
      </c>
    </row>
    <row r="180" spans="2:65" s="1" customFormat="1" ht="22.5" customHeight="1" x14ac:dyDescent="0.3">
      <c r="B180" s="136"/>
      <c r="C180" s="170" t="s">
        <v>258</v>
      </c>
      <c r="D180" s="170" t="s">
        <v>176</v>
      </c>
      <c r="E180" s="171" t="s">
        <v>259</v>
      </c>
      <c r="F180" s="227" t="s">
        <v>260</v>
      </c>
      <c r="G180" s="227"/>
      <c r="H180" s="227"/>
      <c r="I180" s="227"/>
      <c r="J180" s="172" t="s">
        <v>173</v>
      </c>
      <c r="K180" s="173">
        <v>2</v>
      </c>
      <c r="L180" s="228"/>
      <c r="M180" s="228"/>
      <c r="N180" s="228">
        <f t="shared" si="0"/>
        <v>0</v>
      </c>
      <c r="O180" s="216"/>
      <c r="P180" s="216"/>
      <c r="Q180" s="216"/>
      <c r="R180" s="141"/>
      <c r="T180" s="142" t="s">
        <v>5</v>
      </c>
      <c r="U180" s="43" t="s">
        <v>45</v>
      </c>
      <c r="V180" s="143">
        <v>0</v>
      </c>
      <c r="W180" s="143">
        <f t="shared" si="1"/>
        <v>0</v>
      </c>
      <c r="X180" s="143">
        <v>0.12</v>
      </c>
      <c r="Y180" s="143">
        <f t="shared" si="2"/>
        <v>0.24</v>
      </c>
      <c r="Z180" s="143">
        <v>0</v>
      </c>
      <c r="AA180" s="144">
        <f t="shared" si="3"/>
        <v>0</v>
      </c>
      <c r="AR180" s="20" t="s">
        <v>177</v>
      </c>
      <c r="AT180" s="20" t="s">
        <v>176</v>
      </c>
      <c r="AU180" s="20" t="s">
        <v>99</v>
      </c>
      <c r="AY180" s="20" t="s">
        <v>145</v>
      </c>
      <c r="BE180" s="145">
        <f t="shared" si="4"/>
        <v>0</v>
      </c>
      <c r="BF180" s="145">
        <f t="shared" si="5"/>
        <v>0</v>
      </c>
      <c r="BG180" s="145">
        <f t="shared" si="6"/>
        <v>0</v>
      </c>
      <c r="BH180" s="145">
        <f t="shared" si="7"/>
        <v>0</v>
      </c>
      <c r="BI180" s="145">
        <f t="shared" si="8"/>
        <v>0</v>
      </c>
      <c r="BJ180" s="20" t="s">
        <v>85</v>
      </c>
      <c r="BK180" s="145">
        <f t="shared" si="9"/>
        <v>0</v>
      </c>
      <c r="BL180" s="20" t="s">
        <v>150</v>
      </c>
      <c r="BM180" s="20" t="s">
        <v>261</v>
      </c>
    </row>
    <row r="181" spans="2:65" s="1" customFormat="1" ht="31.5" customHeight="1" x14ac:dyDescent="0.3">
      <c r="B181" s="136"/>
      <c r="C181" s="170" t="s">
        <v>262</v>
      </c>
      <c r="D181" s="170" t="s">
        <v>176</v>
      </c>
      <c r="E181" s="171" t="s">
        <v>263</v>
      </c>
      <c r="F181" s="227" t="s">
        <v>264</v>
      </c>
      <c r="G181" s="227"/>
      <c r="H181" s="227"/>
      <c r="I181" s="227"/>
      <c r="J181" s="172" t="s">
        <v>5</v>
      </c>
      <c r="K181" s="173">
        <v>2</v>
      </c>
      <c r="L181" s="228"/>
      <c r="M181" s="228"/>
      <c r="N181" s="228">
        <f t="shared" si="0"/>
        <v>0</v>
      </c>
      <c r="O181" s="216"/>
      <c r="P181" s="216"/>
      <c r="Q181" s="216"/>
      <c r="R181" s="141"/>
      <c r="T181" s="142" t="s">
        <v>5</v>
      </c>
      <c r="U181" s="43" t="s">
        <v>45</v>
      </c>
      <c r="V181" s="143">
        <v>0</v>
      </c>
      <c r="W181" s="143">
        <f t="shared" si="1"/>
        <v>0</v>
      </c>
      <c r="X181" s="143">
        <v>0</v>
      </c>
      <c r="Y181" s="143">
        <f t="shared" si="2"/>
        <v>0</v>
      </c>
      <c r="Z181" s="143">
        <v>0</v>
      </c>
      <c r="AA181" s="144">
        <f t="shared" si="3"/>
        <v>0</v>
      </c>
      <c r="AR181" s="20" t="s">
        <v>177</v>
      </c>
      <c r="AT181" s="20" t="s">
        <v>176</v>
      </c>
      <c r="AU181" s="20" t="s">
        <v>99</v>
      </c>
      <c r="AY181" s="20" t="s">
        <v>145</v>
      </c>
      <c r="BE181" s="145">
        <f t="shared" si="4"/>
        <v>0</v>
      </c>
      <c r="BF181" s="145">
        <f t="shared" si="5"/>
        <v>0</v>
      </c>
      <c r="BG181" s="145">
        <f t="shared" si="6"/>
        <v>0</v>
      </c>
      <c r="BH181" s="145">
        <f t="shared" si="7"/>
        <v>0</v>
      </c>
      <c r="BI181" s="145">
        <f t="shared" si="8"/>
        <v>0</v>
      </c>
      <c r="BJ181" s="20" t="s">
        <v>85</v>
      </c>
      <c r="BK181" s="145">
        <f t="shared" si="9"/>
        <v>0</v>
      </c>
      <c r="BL181" s="20" t="s">
        <v>150</v>
      </c>
      <c r="BM181" s="20" t="s">
        <v>265</v>
      </c>
    </row>
    <row r="182" spans="2:65" s="1" customFormat="1" ht="31.5" customHeight="1" x14ac:dyDescent="0.3">
      <c r="B182" s="136"/>
      <c r="C182" s="170" t="s">
        <v>266</v>
      </c>
      <c r="D182" s="170" t="s">
        <v>176</v>
      </c>
      <c r="E182" s="171" t="s">
        <v>267</v>
      </c>
      <c r="F182" s="227" t="s">
        <v>268</v>
      </c>
      <c r="G182" s="227"/>
      <c r="H182" s="227"/>
      <c r="I182" s="227"/>
      <c r="J182" s="172" t="s">
        <v>173</v>
      </c>
      <c r="K182" s="173">
        <v>2</v>
      </c>
      <c r="L182" s="228"/>
      <c r="M182" s="228"/>
      <c r="N182" s="228">
        <f t="shared" si="0"/>
        <v>0</v>
      </c>
      <c r="O182" s="216"/>
      <c r="P182" s="216"/>
      <c r="Q182" s="216"/>
      <c r="R182" s="141"/>
      <c r="T182" s="142" t="s">
        <v>5</v>
      </c>
      <c r="U182" s="43" t="s">
        <v>45</v>
      </c>
      <c r="V182" s="143">
        <v>0</v>
      </c>
      <c r="W182" s="143">
        <f t="shared" si="1"/>
        <v>0</v>
      </c>
      <c r="X182" s="143">
        <v>0</v>
      </c>
      <c r="Y182" s="143">
        <f t="shared" si="2"/>
        <v>0</v>
      </c>
      <c r="Z182" s="143">
        <v>0</v>
      </c>
      <c r="AA182" s="144">
        <f t="shared" si="3"/>
        <v>0</v>
      </c>
      <c r="AR182" s="20" t="s">
        <v>177</v>
      </c>
      <c r="AT182" s="20" t="s">
        <v>176</v>
      </c>
      <c r="AU182" s="20" t="s">
        <v>99</v>
      </c>
      <c r="AY182" s="20" t="s">
        <v>145</v>
      </c>
      <c r="BE182" s="145">
        <f t="shared" si="4"/>
        <v>0</v>
      </c>
      <c r="BF182" s="145">
        <f t="shared" si="5"/>
        <v>0</v>
      </c>
      <c r="BG182" s="145">
        <f t="shared" si="6"/>
        <v>0</v>
      </c>
      <c r="BH182" s="145">
        <f t="shared" si="7"/>
        <v>0</v>
      </c>
      <c r="BI182" s="145">
        <f t="shared" si="8"/>
        <v>0</v>
      </c>
      <c r="BJ182" s="20" t="s">
        <v>85</v>
      </c>
      <c r="BK182" s="145">
        <f t="shared" si="9"/>
        <v>0</v>
      </c>
      <c r="BL182" s="20" t="s">
        <v>150</v>
      </c>
      <c r="BM182" s="20" t="s">
        <v>269</v>
      </c>
    </row>
    <row r="183" spans="2:65" s="1" customFormat="1" ht="31.5" customHeight="1" x14ac:dyDescent="0.3">
      <c r="B183" s="136"/>
      <c r="C183" s="170" t="s">
        <v>270</v>
      </c>
      <c r="D183" s="170" t="s">
        <v>176</v>
      </c>
      <c r="E183" s="171" t="s">
        <v>271</v>
      </c>
      <c r="F183" s="227" t="s">
        <v>272</v>
      </c>
      <c r="G183" s="227"/>
      <c r="H183" s="227"/>
      <c r="I183" s="227"/>
      <c r="J183" s="172" t="s">
        <v>173</v>
      </c>
      <c r="K183" s="173">
        <v>2</v>
      </c>
      <c r="L183" s="228"/>
      <c r="M183" s="228"/>
      <c r="N183" s="228">
        <f t="shared" si="0"/>
        <v>0</v>
      </c>
      <c r="O183" s="216"/>
      <c r="P183" s="216"/>
      <c r="Q183" s="216"/>
      <c r="R183" s="141"/>
      <c r="T183" s="142" t="s">
        <v>5</v>
      </c>
      <c r="U183" s="43" t="s">
        <v>45</v>
      </c>
      <c r="V183" s="143">
        <v>0</v>
      </c>
      <c r="W183" s="143">
        <f t="shared" si="1"/>
        <v>0</v>
      </c>
      <c r="X183" s="143">
        <v>11</v>
      </c>
      <c r="Y183" s="143">
        <f t="shared" si="2"/>
        <v>22</v>
      </c>
      <c r="Z183" s="143">
        <v>0</v>
      </c>
      <c r="AA183" s="144">
        <f t="shared" si="3"/>
        <v>0</v>
      </c>
      <c r="AR183" s="20" t="s">
        <v>177</v>
      </c>
      <c r="AT183" s="20" t="s">
        <v>176</v>
      </c>
      <c r="AU183" s="20" t="s">
        <v>99</v>
      </c>
      <c r="AY183" s="20" t="s">
        <v>145</v>
      </c>
      <c r="BE183" s="145">
        <f t="shared" si="4"/>
        <v>0</v>
      </c>
      <c r="BF183" s="145">
        <f t="shared" si="5"/>
        <v>0</v>
      </c>
      <c r="BG183" s="145">
        <f t="shared" si="6"/>
        <v>0</v>
      </c>
      <c r="BH183" s="145">
        <f t="shared" si="7"/>
        <v>0</v>
      </c>
      <c r="BI183" s="145">
        <f t="shared" si="8"/>
        <v>0</v>
      </c>
      <c r="BJ183" s="20" t="s">
        <v>85</v>
      </c>
      <c r="BK183" s="145">
        <f t="shared" si="9"/>
        <v>0</v>
      </c>
      <c r="BL183" s="20" t="s">
        <v>150</v>
      </c>
      <c r="BM183" s="20" t="s">
        <v>273</v>
      </c>
    </row>
    <row r="184" spans="2:65" s="1" customFormat="1" ht="31.5" customHeight="1" x14ac:dyDescent="0.3">
      <c r="B184" s="136"/>
      <c r="C184" s="170" t="s">
        <v>109</v>
      </c>
      <c r="D184" s="170" t="s">
        <v>176</v>
      </c>
      <c r="E184" s="171" t="s">
        <v>274</v>
      </c>
      <c r="F184" s="227" t="s">
        <v>275</v>
      </c>
      <c r="G184" s="227"/>
      <c r="H184" s="227"/>
      <c r="I184" s="227"/>
      <c r="J184" s="172" t="s">
        <v>173</v>
      </c>
      <c r="K184" s="173">
        <v>2</v>
      </c>
      <c r="L184" s="228"/>
      <c r="M184" s="228"/>
      <c r="N184" s="228">
        <f t="shared" si="0"/>
        <v>0</v>
      </c>
      <c r="O184" s="216"/>
      <c r="P184" s="216"/>
      <c r="Q184" s="216"/>
      <c r="R184" s="141"/>
      <c r="T184" s="142" t="s">
        <v>5</v>
      </c>
      <c r="U184" s="43" t="s">
        <v>45</v>
      </c>
      <c r="V184" s="143">
        <v>0</v>
      </c>
      <c r="W184" s="143">
        <f t="shared" si="1"/>
        <v>0</v>
      </c>
      <c r="X184" s="143">
        <v>0</v>
      </c>
      <c r="Y184" s="143">
        <f t="shared" si="2"/>
        <v>0</v>
      </c>
      <c r="Z184" s="143">
        <v>0</v>
      </c>
      <c r="AA184" s="144">
        <f t="shared" si="3"/>
        <v>0</v>
      </c>
      <c r="AR184" s="20" t="s">
        <v>177</v>
      </c>
      <c r="AT184" s="20" t="s">
        <v>176</v>
      </c>
      <c r="AU184" s="20" t="s">
        <v>99</v>
      </c>
      <c r="AY184" s="20" t="s">
        <v>145</v>
      </c>
      <c r="BE184" s="145">
        <f t="shared" si="4"/>
        <v>0</v>
      </c>
      <c r="BF184" s="145">
        <f t="shared" si="5"/>
        <v>0</v>
      </c>
      <c r="BG184" s="145">
        <f t="shared" si="6"/>
        <v>0</v>
      </c>
      <c r="BH184" s="145">
        <f t="shared" si="7"/>
        <v>0</v>
      </c>
      <c r="BI184" s="145">
        <f t="shared" si="8"/>
        <v>0</v>
      </c>
      <c r="BJ184" s="20" t="s">
        <v>85</v>
      </c>
      <c r="BK184" s="145">
        <f t="shared" si="9"/>
        <v>0</v>
      </c>
      <c r="BL184" s="20" t="s">
        <v>150</v>
      </c>
      <c r="BM184" s="20" t="s">
        <v>276</v>
      </c>
    </row>
    <row r="185" spans="2:65" s="1" customFormat="1" ht="22.5" customHeight="1" x14ac:dyDescent="0.3">
      <c r="B185" s="136"/>
      <c r="C185" s="137" t="s">
        <v>277</v>
      </c>
      <c r="D185" s="137" t="s">
        <v>146</v>
      </c>
      <c r="E185" s="138" t="s">
        <v>278</v>
      </c>
      <c r="F185" s="215" t="s">
        <v>279</v>
      </c>
      <c r="G185" s="215"/>
      <c r="H185" s="215"/>
      <c r="I185" s="215"/>
      <c r="J185" s="139" t="s">
        <v>280</v>
      </c>
      <c r="K185" s="140">
        <v>2</v>
      </c>
      <c r="L185" s="216"/>
      <c r="M185" s="216"/>
      <c r="N185" s="216">
        <f t="shared" si="0"/>
        <v>0</v>
      </c>
      <c r="O185" s="216"/>
      <c r="P185" s="216"/>
      <c r="Q185" s="216"/>
      <c r="R185" s="141"/>
      <c r="T185" s="142" t="s">
        <v>5</v>
      </c>
      <c r="U185" s="43" t="s">
        <v>45</v>
      </c>
      <c r="V185" s="143">
        <v>0</v>
      </c>
      <c r="W185" s="143">
        <f t="shared" si="1"/>
        <v>0</v>
      </c>
      <c r="X185" s="143">
        <v>0</v>
      </c>
      <c r="Y185" s="143">
        <f t="shared" si="2"/>
        <v>0</v>
      </c>
      <c r="Z185" s="143">
        <v>0</v>
      </c>
      <c r="AA185" s="144">
        <f t="shared" si="3"/>
        <v>0</v>
      </c>
      <c r="AR185" s="20" t="s">
        <v>150</v>
      </c>
      <c r="AT185" s="20" t="s">
        <v>146</v>
      </c>
      <c r="AU185" s="20" t="s">
        <v>99</v>
      </c>
      <c r="AY185" s="20" t="s">
        <v>145</v>
      </c>
      <c r="BE185" s="145">
        <f t="shared" si="4"/>
        <v>0</v>
      </c>
      <c r="BF185" s="145">
        <f t="shared" si="5"/>
        <v>0</v>
      </c>
      <c r="BG185" s="145">
        <f t="shared" si="6"/>
        <v>0</v>
      </c>
      <c r="BH185" s="145">
        <f t="shared" si="7"/>
        <v>0</v>
      </c>
      <c r="BI185" s="145">
        <f t="shared" si="8"/>
        <v>0</v>
      </c>
      <c r="BJ185" s="20" t="s">
        <v>85</v>
      </c>
      <c r="BK185" s="145">
        <f t="shared" si="9"/>
        <v>0</v>
      </c>
      <c r="BL185" s="20" t="s">
        <v>150</v>
      </c>
      <c r="BM185" s="20" t="s">
        <v>281</v>
      </c>
    </row>
    <row r="186" spans="2:65" s="1" customFormat="1" ht="31.5" customHeight="1" x14ac:dyDescent="0.3">
      <c r="B186" s="136"/>
      <c r="C186" s="137" t="s">
        <v>282</v>
      </c>
      <c r="D186" s="137" t="s">
        <v>146</v>
      </c>
      <c r="E186" s="138" t="s">
        <v>283</v>
      </c>
      <c r="F186" s="215" t="s">
        <v>284</v>
      </c>
      <c r="G186" s="215"/>
      <c r="H186" s="215"/>
      <c r="I186" s="215"/>
      <c r="J186" s="139" t="s">
        <v>280</v>
      </c>
      <c r="K186" s="140">
        <v>2</v>
      </c>
      <c r="L186" s="216"/>
      <c r="M186" s="216"/>
      <c r="N186" s="216">
        <f t="shared" si="0"/>
        <v>0</v>
      </c>
      <c r="O186" s="216"/>
      <c r="P186" s="216"/>
      <c r="Q186" s="216"/>
      <c r="R186" s="141"/>
      <c r="T186" s="142" t="s">
        <v>5</v>
      </c>
      <c r="U186" s="43" t="s">
        <v>45</v>
      </c>
      <c r="V186" s="143">
        <v>0</v>
      </c>
      <c r="W186" s="143">
        <f t="shared" si="1"/>
        <v>0</v>
      </c>
      <c r="X186" s="143">
        <v>0</v>
      </c>
      <c r="Y186" s="143">
        <f t="shared" si="2"/>
        <v>0</v>
      </c>
      <c r="Z186" s="143">
        <v>0</v>
      </c>
      <c r="AA186" s="144">
        <f t="shared" si="3"/>
        <v>0</v>
      </c>
      <c r="AR186" s="20" t="s">
        <v>150</v>
      </c>
      <c r="AT186" s="20" t="s">
        <v>146</v>
      </c>
      <c r="AU186" s="20" t="s">
        <v>99</v>
      </c>
      <c r="AY186" s="20" t="s">
        <v>145</v>
      </c>
      <c r="BE186" s="145">
        <f t="shared" si="4"/>
        <v>0</v>
      </c>
      <c r="BF186" s="145">
        <f t="shared" si="5"/>
        <v>0</v>
      </c>
      <c r="BG186" s="145">
        <f t="shared" si="6"/>
        <v>0</v>
      </c>
      <c r="BH186" s="145">
        <f t="shared" si="7"/>
        <v>0</v>
      </c>
      <c r="BI186" s="145">
        <f t="shared" si="8"/>
        <v>0</v>
      </c>
      <c r="BJ186" s="20" t="s">
        <v>85</v>
      </c>
      <c r="BK186" s="145">
        <f t="shared" si="9"/>
        <v>0</v>
      </c>
      <c r="BL186" s="20" t="s">
        <v>150</v>
      </c>
      <c r="BM186" s="20" t="s">
        <v>285</v>
      </c>
    </row>
    <row r="187" spans="2:65" s="1" customFormat="1" ht="31.5" customHeight="1" x14ac:dyDescent="0.3">
      <c r="B187" s="136"/>
      <c r="C187" s="137" t="s">
        <v>286</v>
      </c>
      <c r="D187" s="137" t="s">
        <v>146</v>
      </c>
      <c r="E187" s="138" t="s">
        <v>287</v>
      </c>
      <c r="F187" s="215" t="s">
        <v>288</v>
      </c>
      <c r="G187" s="215"/>
      <c r="H187" s="215"/>
      <c r="I187" s="215"/>
      <c r="J187" s="139" t="s">
        <v>245</v>
      </c>
      <c r="K187" s="140">
        <v>4</v>
      </c>
      <c r="L187" s="216"/>
      <c r="M187" s="216"/>
      <c r="N187" s="216">
        <f t="shared" si="0"/>
        <v>0</v>
      </c>
      <c r="O187" s="216"/>
      <c r="P187" s="216"/>
      <c r="Q187" s="216"/>
      <c r="R187" s="141"/>
      <c r="T187" s="142" t="s">
        <v>5</v>
      </c>
      <c r="U187" s="43" t="s">
        <v>45</v>
      </c>
      <c r="V187" s="143">
        <v>0</v>
      </c>
      <c r="W187" s="143">
        <f t="shared" si="1"/>
        <v>0</v>
      </c>
      <c r="X187" s="143">
        <v>0</v>
      </c>
      <c r="Y187" s="143">
        <f t="shared" si="2"/>
        <v>0</v>
      </c>
      <c r="Z187" s="143">
        <v>0</v>
      </c>
      <c r="AA187" s="144">
        <f t="shared" si="3"/>
        <v>0</v>
      </c>
      <c r="AR187" s="20" t="s">
        <v>150</v>
      </c>
      <c r="AT187" s="20" t="s">
        <v>146</v>
      </c>
      <c r="AU187" s="20" t="s">
        <v>99</v>
      </c>
      <c r="AY187" s="20" t="s">
        <v>145</v>
      </c>
      <c r="BE187" s="145">
        <f t="shared" si="4"/>
        <v>0</v>
      </c>
      <c r="BF187" s="145">
        <f t="shared" si="5"/>
        <v>0</v>
      </c>
      <c r="BG187" s="145">
        <f t="shared" si="6"/>
        <v>0</v>
      </c>
      <c r="BH187" s="145">
        <f t="shared" si="7"/>
        <v>0</v>
      </c>
      <c r="BI187" s="145">
        <f t="shared" si="8"/>
        <v>0</v>
      </c>
      <c r="BJ187" s="20" t="s">
        <v>85</v>
      </c>
      <c r="BK187" s="145">
        <f t="shared" si="9"/>
        <v>0</v>
      </c>
      <c r="BL187" s="20" t="s">
        <v>150</v>
      </c>
      <c r="BM187" s="20" t="s">
        <v>289</v>
      </c>
    </row>
    <row r="188" spans="2:65" s="1" customFormat="1" ht="31.5" customHeight="1" x14ac:dyDescent="0.3">
      <c r="B188" s="136"/>
      <c r="C188" s="170" t="s">
        <v>177</v>
      </c>
      <c r="D188" s="170" t="s">
        <v>176</v>
      </c>
      <c r="E188" s="171" t="s">
        <v>290</v>
      </c>
      <c r="F188" s="227" t="s">
        <v>291</v>
      </c>
      <c r="G188" s="227"/>
      <c r="H188" s="227"/>
      <c r="I188" s="227"/>
      <c r="J188" s="172" t="s">
        <v>173</v>
      </c>
      <c r="K188" s="173">
        <v>2</v>
      </c>
      <c r="L188" s="228"/>
      <c r="M188" s="228"/>
      <c r="N188" s="228">
        <f t="shared" si="0"/>
        <v>0</v>
      </c>
      <c r="O188" s="216"/>
      <c r="P188" s="216"/>
      <c r="Q188" s="216"/>
      <c r="R188" s="141"/>
      <c r="T188" s="142" t="s">
        <v>5</v>
      </c>
      <c r="U188" s="43" t="s">
        <v>45</v>
      </c>
      <c r="V188" s="143">
        <v>0</v>
      </c>
      <c r="W188" s="143">
        <f t="shared" si="1"/>
        <v>0</v>
      </c>
      <c r="X188" s="143">
        <v>0</v>
      </c>
      <c r="Y188" s="143">
        <f t="shared" si="2"/>
        <v>0</v>
      </c>
      <c r="Z188" s="143">
        <v>0</v>
      </c>
      <c r="AA188" s="144">
        <f t="shared" si="3"/>
        <v>0</v>
      </c>
      <c r="AR188" s="20" t="s">
        <v>177</v>
      </c>
      <c r="AT188" s="20" t="s">
        <v>176</v>
      </c>
      <c r="AU188" s="20" t="s">
        <v>99</v>
      </c>
      <c r="AY188" s="20" t="s">
        <v>145</v>
      </c>
      <c r="BE188" s="145">
        <f t="shared" si="4"/>
        <v>0</v>
      </c>
      <c r="BF188" s="145">
        <f t="shared" si="5"/>
        <v>0</v>
      </c>
      <c r="BG188" s="145">
        <f t="shared" si="6"/>
        <v>0</v>
      </c>
      <c r="BH188" s="145">
        <f t="shared" si="7"/>
        <v>0</v>
      </c>
      <c r="BI188" s="145">
        <f t="shared" si="8"/>
        <v>0</v>
      </c>
      <c r="BJ188" s="20" t="s">
        <v>85</v>
      </c>
      <c r="BK188" s="145">
        <f t="shared" si="9"/>
        <v>0</v>
      </c>
      <c r="BL188" s="20" t="s">
        <v>150</v>
      </c>
      <c r="BM188" s="20" t="s">
        <v>292</v>
      </c>
    </row>
    <row r="189" spans="2:65" s="1" customFormat="1" ht="22.5" customHeight="1" x14ac:dyDescent="0.3">
      <c r="B189" s="136"/>
      <c r="C189" s="170" t="s">
        <v>293</v>
      </c>
      <c r="D189" s="170" t="s">
        <v>176</v>
      </c>
      <c r="E189" s="171" t="s">
        <v>294</v>
      </c>
      <c r="F189" s="227" t="s">
        <v>295</v>
      </c>
      <c r="G189" s="227"/>
      <c r="H189" s="227"/>
      <c r="I189" s="227"/>
      <c r="J189" s="172" t="s">
        <v>173</v>
      </c>
      <c r="K189" s="173">
        <v>2</v>
      </c>
      <c r="L189" s="228"/>
      <c r="M189" s="228"/>
      <c r="N189" s="228">
        <f t="shared" si="0"/>
        <v>0</v>
      </c>
      <c r="O189" s="216"/>
      <c r="P189" s="216"/>
      <c r="Q189" s="216"/>
      <c r="R189" s="141"/>
      <c r="T189" s="142" t="s">
        <v>5</v>
      </c>
      <c r="U189" s="43" t="s">
        <v>45</v>
      </c>
      <c r="V189" s="143">
        <v>0</v>
      </c>
      <c r="W189" s="143">
        <f t="shared" si="1"/>
        <v>0</v>
      </c>
      <c r="X189" s="143">
        <v>1.5</v>
      </c>
      <c r="Y189" s="143">
        <f t="shared" si="2"/>
        <v>3</v>
      </c>
      <c r="Z189" s="143">
        <v>0</v>
      </c>
      <c r="AA189" s="144">
        <f t="shared" si="3"/>
        <v>0</v>
      </c>
      <c r="AR189" s="20" t="s">
        <v>177</v>
      </c>
      <c r="AT189" s="20" t="s">
        <v>176</v>
      </c>
      <c r="AU189" s="20" t="s">
        <v>99</v>
      </c>
      <c r="AY189" s="20" t="s">
        <v>145</v>
      </c>
      <c r="BE189" s="145">
        <f t="shared" si="4"/>
        <v>0</v>
      </c>
      <c r="BF189" s="145">
        <f t="shared" si="5"/>
        <v>0</v>
      </c>
      <c r="BG189" s="145">
        <f t="shared" si="6"/>
        <v>0</v>
      </c>
      <c r="BH189" s="145">
        <f t="shared" si="7"/>
        <v>0</v>
      </c>
      <c r="BI189" s="145">
        <f t="shared" si="8"/>
        <v>0</v>
      </c>
      <c r="BJ189" s="20" t="s">
        <v>85</v>
      </c>
      <c r="BK189" s="145">
        <f t="shared" si="9"/>
        <v>0</v>
      </c>
      <c r="BL189" s="20" t="s">
        <v>150</v>
      </c>
      <c r="BM189" s="20" t="s">
        <v>296</v>
      </c>
    </row>
    <row r="190" spans="2:65" s="1" customFormat="1" ht="22.5" customHeight="1" x14ac:dyDescent="0.3">
      <c r="B190" s="136"/>
      <c r="C190" s="170" t="s">
        <v>297</v>
      </c>
      <c r="D190" s="170" t="s">
        <v>176</v>
      </c>
      <c r="E190" s="171" t="s">
        <v>298</v>
      </c>
      <c r="F190" s="227" t="s">
        <v>299</v>
      </c>
      <c r="G190" s="227"/>
      <c r="H190" s="227"/>
      <c r="I190" s="227"/>
      <c r="J190" s="172" t="s">
        <v>173</v>
      </c>
      <c r="K190" s="173">
        <v>2</v>
      </c>
      <c r="L190" s="228"/>
      <c r="M190" s="228"/>
      <c r="N190" s="228">
        <f t="shared" si="0"/>
        <v>0</v>
      </c>
      <c r="O190" s="216"/>
      <c r="P190" s="216"/>
      <c r="Q190" s="216"/>
      <c r="R190" s="141"/>
      <c r="T190" s="142" t="s">
        <v>5</v>
      </c>
      <c r="U190" s="43" t="s">
        <v>45</v>
      </c>
      <c r="V190" s="143">
        <v>0</v>
      </c>
      <c r="W190" s="143">
        <f t="shared" si="1"/>
        <v>0</v>
      </c>
      <c r="X190" s="143">
        <v>2</v>
      </c>
      <c r="Y190" s="143">
        <f t="shared" si="2"/>
        <v>4</v>
      </c>
      <c r="Z190" s="143">
        <v>0</v>
      </c>
      <c r="AA190" s="144">
        <f t="shared" si="3"/>
        <v>0</v>
      </c>
      <c r="AR190" s="20" t="s">
        <v>177</v>
      </c>
      <c r="AT190" s="20" t="s">
        <v>176</v>
      </c>
      <c r="AU190" s="20" t="s">
        <v>99</v>
      </c>
      <c r="AY190" s="20" t="s">
        <v>145</v>
      </c>
      <c r="BE190" s="145">
        <f t="shared" si="4"/>
        <v>0</v>
      </c>
      <c r="BF190" s="145">
        <f t="shared" si="5"/>
        <v>0</v>
      </c>
      <c r="BG190" s="145">
        <f t="shared" si="6"/>
        <v>0</v>
      </c>
      <c r="BH190" s="145">
        <f t="shared" si="7"/>
        <v>0</v>
      </c>
      <c r="BI190" s="145">
        <f t="shared" si="8"/>
        <v>0</v>
      </c>
      <c r="BJ190" s="20" t="s">
        <v>85</v>
      </c>
      <c r="BK190" s="145">
        <f t="shared" si="9"/>
        <v>0</v>
      </c>
      <c r="BL190" s="20" t="s">
        <v>150</v>
      </c>
      <c r="BM190" s="20" t="s">
        <v>300</v>
      </c>
    </row>
    <row r="191" spans="2:65" s="1" customFormat="1" ht="31.5" customHeight="1" x14ac:dyDescent="0.3">
      <c r="B191" s="136"/>
      <c r="C191" s="137" t="s">
        <v>301</v>
      </c>
      <c r="D191" s="137" t="s">
        <v>146</v>
      </c>
      <c r="E191" s="138" t="s">
        <v>302</v>
      </c>
      <c r="F191" s="215" t="s">
        <v>303</v>
      </c>
      <c r="G191" s="215"/>
      <c r="H191" s="215"/>
      <c r="I191" s="215"/>
      <c r="J191" s="139" t="s">
        <v>280</v>
      </c>
      <c r="K191" s="140">
        <v>2</v>
      </c>
      <c r="L191" s="216"/>
      <c r="M191" s="216"/>
      <c r="N191" s="216">
        <f t="shared" si="0"/>
        <v>0</v>
      </c>
      <c r="O191" s="216"/>
      <c r="P191" s="216"/>
      <c r="Q191" s="216"/>
      <c r="R191" s="141"/>
      <c r="T191" s="142" t="s">
        <v>5</v>
      </c>
      <c r="U191" s="43" t="s">
        <v>45</v>
      </c>
      <c r="V191" s="143">
        <v>0</v>
      </c>
      <c r="W191" s="143">
        <f t="shared" si="1"/>
        <v>0</v>
      </c>
      <c r="X191" s="143">
        <v>0</v>
      </c>
      <c r="Y191" s="143">
        <f t="shared" si="2"/>
        <v>0</v>
      </c>
      <c r="Z191" s="143">
        <v>0</v>
      </c>
      <c r="AA191" s="144">
        <f t="shared" si="3"/>
        <v>0</v>
      </c>
      <c r="AR191" s="20" t="s">
        <v>150</v>
      </c>
      <c r="AT191" s="20" t="s">
        <v>146</v>
      </c>
      <c r="AU191" s="20" t="s">
        <v>99</v>
      </c>
      <c r="AY191" s="20" t="s">
        <v>145</v>
      </c>
      <c r="BE191" s="145">
        <f t="shared" si="4"/>
        <v>0</v>
      </c>
      <c r="BF191" s="145">
        <f t="shared" si="5"/>
        <v>0</v>
      </c>
      <c r="BG191" s="145">
        <f t="shared" si="6"/>
        <v>0</v>
      </c>
      <c r="BH191" s="145">
        <f t="shared" si="7"/>
        <v>0</v>
      </c>
      <c r="BI191" s="145">
        <f t="shared" si="8"/>
        <v>0</v>
      </c>
      <c r="BJ191" s="20" t="s">
        <v>85</v>
      </c>
      <c r="BK191" s="145">
        <f t="shared" si="9"/>
        <v>0</v>
      </c>
      <c r="BL191" s="20" t="s">
        <v>150</v>
      </c>
      <c r="BM191" s="20" t="s">
        <v>304</v>
      </c>
    </row>
    <row r="192" spans="2:65" s="1" customFormat="1" ht="31.5" customHeight="1" x14ac:dyDescent="0.3">
      <c r="B192" s="136"/>
      <c r="C192" s="170" t="s">
        <v>305</v>
      </c>
      <c r="D192" s="170" t="s">
        <v>176</v>
      </c>
      <c r="E192" s="171" t="s">
        <v>306</v>
      </c>
      <c r="F192" s="227" t="s">
        <v>307</v>
      </c>
      <c r="G192" s="227"/>
      <c r="H192" s="227"/>
      <c r="I192" s="227"/>
      <c r="J192" s="172" t="s">
        <v>173</v>
      </c>
      <c r="K192" s="173">
        <v>10</v>
      </c>
      <c r="L192" s="228"/>
      <c r="M192" s="228"/>
      <c r="N192" s="228">
        <f t="shared" si="0"/>
        <v>0</v>
      </c>
      <c r="O192" s="216"/>
      <c r="P192" s="216"/>
      <c r="Q192" s="216"/>
      <c r="R192" s="141"/>
      <c r="T192" s="142" t="s">
        <v>5</v>
      </c>
      <c r="U192" s="43" t="s">
        <v>45</v>
      </c>
      <c r="V192" s="143">
        <v>0</v>
      </c>
      <c r="W192" s="143">
        <f t="shared" si="1"/>
        <v>0</v>
      </c>
      <c r="X192" s="143">
        <v>0</v>
      </c>
      <c r="Y192" s="143">
        <f t="shared" si="2"/>
        <v>0</v>
      </c>
      <c r="Z192" s="143">
        <v>0</v>
      </c>
      <c r="AA192" s="144">
        <f t="shared" si="3"/>
        <v>0</v>
      </c>
      <c r="AR192" s="20" t="s">
        <v>177</v>
      </c>
      <c r="AT192" s="20" t="s">
        <v>176</v>
      </c>
      <c r="AU192" s="20" t="s">
        <v>99</v>
      </c>
      <c r="AY192" s="20" t="s">
        <v>145</v>
      </c>
      <c r="BE192" s="145">
        <f t="shared" si="4"/>
        <v>0</v>
      </c>
      <c r="BF192" s="145">
        <f t="shared" si="5"/>
        <v>0</v>
      </c>
      <c r="BG192" s="145">
        <f t="shared" si="6"/>
        <v>0</v>
      </c>
      <c r="BH192" s="145">
        <f t="shared" si="7"/>
        <v>0</v>
      </c>
      <c r="BI192" s="145">
        <f t="shared" si="8"/>
        <v>0</v>
      </c>
      <c r="BJ192" s="20" t="s">
        <v>85</v>
      </c>
      <c r="BK192" s="145">
        <f t="shared" si="9"/>
        <v>0</v>
      </c>
      <c r="BL192" s="20" t="s">
        <v>150</v>
      </c>
      <c r="BM192" s="20" t="s">
        <v>308</v>
      </c>
    </row>
    <row r="193" spans="2:65" s="1" customFormat="1" ht="31.5" customHeight="1" x14ac:dyDescent="0.3">
      <c r="B193" s="136"/>
      <c r="C193" s="137" t="s">
        <v>309</v>
      </c>
      <c r="D193" s="137" t="s">
        <v>146</v>
      </c>
      <c r="E193" s="138" t="s">
        <v>310</v>
      </c>
      <c r="F193" s="215" t="s">
        <v>311</v>
      </c>
      <c r="G193" s="215"/>
      <c r="H193" s="215"/>
      <c r="I193" s="215"/>
      <c r="J193" s="139" t="s">
        <v>173</v>
      </c>
      <c r="K193" s="140">
        <v>10</v>
      </c>
      <c r="L193" s="216"/>
      <c r="M193" s="216"/>
      <c r="N193" s="216">
        <f t="shared" si="0"/>
        <v>0</v>
      </c>
      <c r="O193" s="216"/>
      <c r="P193" s="216"/>
      <c r="Q193" s="216"/>
      <c r="R193" s="141"/>
      <c r="T193" s="142" t="s">
        <v>5</v>
      </c>
      <c r="U193" s="43" t="s">
        <v>45</v>
      </c>
      <c r="V193" s="143">
        <v>0</v>
      </c>
      <c r="W193" s="143">
        <f t="shared" si="1"/>
        <v>0</v>
      </c>
      <c r="X193" s="143">
        <v>0</v>
      </c>
      <c r="Y193" s="143">
        <f t="shared" si="2"/>
        <v>0</v>
      </c>
      <c r="Z193" s="143">
        <v>0</v>
      </c>
      <c r="AA193" s="144">
        <f t="shared" si="3"/>
        <v>0</v>
      </c>
      <c r="AR193" s="20" t="s">
        <v>150</v>
      </c>
      <c r="AT193" s="20" t="s">
        <v>146</v>
      </c>
      <c r="AU193" s="20" t="s">
        <v>99</v>
      </c>
      <c r="AY193" s="20" t="s">
        <v>145</v>
      </c>
      <c r="BE193" s="145">
        <f t="shared" si="4"/>
        <v>0</v>
      </c>
      <c r="BF193" s="145">
        <f t="shared" si="5"/>
        <v>0</v>
      </c>
      <c r="BG193" s="145">
        <f t="shared" si="6"/>
        <v>0</v>
      </c>
      <c r="BH193" s="145">
        <f t="shared" si="7"/>
        <v>0</v>
      </c>
      <c r="BI193" s="145">
        <f t="shared" si="8"/>
        <v>0</v>
      </c>
      <c r="BJ193" s="20" t="s">
        <v>85</v>
      </c>
      <c r="BK193" s="145">
        <f t="shared" si="9"/>
        <v>0</v>
      </c>
      <c r="BL193" s="20" t="s">
        <v>150</v>
      </c>
      <c r="BM193" s="20" t="s">
        <v>312</v>
      </c>
    </row>
    <row r="194" spans="2:65" s="1" customFormat="1" ht="44.25" customHeight="1" x14ac:dyDescent="0.3">
      <c r="B194" s="136"/>
      <c r="C194" s="170" t="s">
        <v>313</v>
      </c>
      <c r="D194" s="170" t="s">
        <v>176</v>
      </c>
      <c r="E194" s="171" t="s">
        <v>314</v>
      </c>
      <c r="F194" s="227" t="s">
        <v>315</v>
      </c>
      <c r="G194" s="227"/>
      <c r="H194" s="227"/>
      <c r="I194" s="227"/>
      <c r="J194" s="172" t="s">
        <v>316</v>
      </c>
      <c r="K194" s="173">
        <v>3</v>
      </c>
      <c r="L194" s="228"/>
      <c r="M194" s="228"/>
      <c r="N194" s="228">
        <f t="shared" si="0"/>
        <v>0</v>
      </c>
      <c r="O194" s="216"/>
      <c r="P194" s="216"/>
      <c r="Q194" s="216"/>
      <c r="R194" s="141"/>
      <c r="T194" s="142" t="s">
        <v>5</v>
      </c>
      <c r="U194" s="43" t="s">
        <v>45</v>
      </c>
      <c r="V194" s="143">
        <v>0</v>
      </c>
      <c r="W194" s="143">
        <f t="shared" si="1"/>
        <v>0</v>
      </c>
      <c r="X194" s="143">
        <v>42</v>
      </c>
      <c r="Y194" s="143">
        <f t="shared" si="2"/>
        <v>126</v>
      </c>
      <c r="Z194" s="143">
        <v>0</v>
      </c>
      <c r="AA194" s="144">
        <f t="shared" si="3"/>
        <v>0</v>
      </c>
      <c r="AR194" s="20" t="s">
        <v>177</v>
      </c>
      <c r="AT194" s="20" t="s">
        <v>176</v>
      </c>
      <c r="AU194" s="20" t="s">
        <v>99</v>
      </c>
      <c r="AY194" s="20" t="s">
        <v>145</v>
      </c>
      <c r="BE194" s="145">
        <f t="shared" si="4"/>
        <v>0</v>
      </c>
      <c r="BF194" s="145">
        <f t="shared" si="5"/>
        <v>0</v>
      </c>
      <c r="BG194" s="145">
        <f t="shared" si="6"/>
        <v>0</v>
      </c>
      <c r="BH194" s="145">
        <f t="shared" si="7"/>
        <v>0</v>
      </c>
      <c r="BI194" s="145">
        <f t="shared" si="8"/>
        <v>0</v>
      </c>
      <c r="BJ194" s="20" t="s">
        <v>85</v>
      </c>
      <c r="BK194" s="145">
        <f t="shared" si="9"/>
        <v>0</v>
      </c>
      <c r="BL194" s="20" t="s">
        <v>150</v>
      </c>
      <c r="BM194" s="20" t="s">
        <v>317</v>
      </c>
    </row>
    <row r="195" spans="2:65" s="1" customFormat="1" ht="22.5" customHeight="1" x14ac:dyDescent="0.3">
      <c r="B195" s="136"/>
      <c r="C195" s="170" t="s">
        <v>318</v>
      </c>
      <c r="D195" s="170" t="s">
        <v>176</v>
      </c>
      <c r="E195" s="171" t="s">
        <v>319</v>
      </c>
      <c r="F195" s="227" t="s">
        <v>320</v>
      </c>
      <c r="G195" s="227"/>
      <c r="H195" s="227"/>
      <c r="I195" s="227"/>
      <c r="J195" s="172" t="s">
        <v>173</v>
      </c>
      <c r="K195" s="173">
        <v>3</v>
      </c>
      <c r="L195" s="228"/>
      <c r="M195" s="228"/>
      <c r="N195" s="228">
        <f t="shared" si="0"/>
        <v>0</v>
      </c>
      <c r="O195" s="216"/>
      <c r="P195" s="216"/>
      <c r="Q195" s="216"/>
      <c r="R195" s="141"/>
      <c r="T195" s="142" t="s">
        <v>5</v>
      </c>
      <c r="U195" s="43" t="s">
        <v>45</v>
      </c>
      <c r="V195" s="143">
        <v>0</v>
      </c>
      <c r="W195" s="143">
        <f t="shared" si="1"/>
        <v>0</v>
      </c>
      <c r="X195" s="143">
        <v>2.8</v>
      </c>
      <c r="Y195" s="143">
        <f t="shared" si="2"/>
        <v>8.3999999999999986</v>
      </c>
      <c r="Z195" s="143">
        <v>0</v>
      </c>
      <c r="AA195" s="144">
        <f t="shared" si="3"/>
        <v>0</v>
      </c>
      <c r="AR195" s="20" t="s">
        <v>177</v>
      </c>
      <c r="AT195" s="20" t="s">
        <v>176</v>
      </c>
      <c r="AU195" s="20" t="s">
        <v>99</v>
      </c>
      <c r="AY195" s="20" t="s">
        <v>145</v>
      </c>
      <c r="BE195" s="145">
        <f t="shared" si="4"/>
        <v>0</v>
      </c>
      <c r="BF195" s="145">
        <f t="shared" si="5"/>
        <v>0</v>
      </c>
      <c r="BG195" s="145">
        <f t="shared" si="6"/>
        <v>0</v>
      </c>
      <c r="BH195" s="145">
        <f t="shared" si="7"/>
        <v>0</v>
      </c>
      <c r="BI195" s="145">
        <f t="shared" si="8"/>
        <v>0</v>
      </c>
      <c r="BJ195" s="20" t="s">
        <v>85</v>
      </c>
      <c r="BK195" s="145">
        <f t="shared" si="9"/>
        <v>0</v>
      </c>
      <c r="BL195" s="20" t="s">
        <v>150</v>
      </c>
      <c r="BM195" s="20" t="s">
        <v>321</v>
      </c>
    </row>
    <row r="196" spans="2:65" s="1" customFormat="1" ht="22.5" customHeight="1" x14ac:dyDescent="0.3">
      <c r="B196" s="136"/>
      <c r="C196" s="170" t="s">
        <v>322</v>
      </c>
      <c r="D196" s="170" t="s">
        <v>176</v>
      </c>
      <c r="E196" s="171" t="s">
        <v>323</v>
      </c>
      <c r="F196" s="227" t="s">
        <v>324</v>
      </c>
      <c r="G196" s="227"/>
      <c r="H196" s="227"/>
      <c r="I196" s="227"/>
      <c r="J196" s="172" t="s">
        <v>325</v>
      </c>
      <c r="K196" s="173">
        <v>3</v>
      </c>
      <c r="L196" s="228"/>
      <c r="M196" s="228"/>
      <c r="N196" s="228">
        <f t="shared" si="0"/>
        <v>0</v>
      </c>
      <c r="O196" s="216"/>
      <c r="P196" s="216"/>
      <c r="Q196" s="216"/>
      <c r="R196" s="141"/>
      <c r="T196" s="142" t="s">
        <v>5</v>
      </c>
      <c r="U196" s="43" t="s">
        <v>45</v>
      </c>
      <c r="V196" s="143">
        <v>0</v>
      </c>
      <c r="W196" s="143">
        <f t="shared" si="1"/>
        <v>0</v>
      </c>
      <c r="X196" s="143">
        <v>0.627</v>
      </c>
      <c r="Y196" s="143">
        <f t="shared" si="2"/>
        <v>1.881</v>
      </c>
      <c r="Z196" s="143">
        <v>0</v>
      </c>
      <c r="AA196" s="144">
        <f t="shared" si="3"/>
        <v>0</v>
      </c>
      <c r="AR196" s="20" t="s">
        <v>177</v>
      </c>
      <c r="AT196" s="20" t="s">
        <v>176</v>
      </c>
      <c r="AU196" s="20" t="s">
        <v>99</v>
      </c>
      <c r="AY196" s="20" t="s">
        <v>145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20" t="s">
        <v>85</v>
      </c>
      <c r="BK196" s="145">
        <f t="shared" si="9"/>
        <v>0</v>
      </c>
      <c r="BL196" s="20" t="s">
        <v>150</v>
      </c>
      <c r="BM196" s="20" t="s">
        <v>326</v>
      </c>
    </row>
    <row r="197" spans="2:65" s="1" customFormat="1" ht="31.5" customHeight="1" x14ac:dyDescent="0.3">
      <c r="B197" s="136"/>
      <c r="C197" s="170" t="s">
        <v>327</v>
      </c>
      <c r="D197" s="170" t="s">
        <v>176</v>
      </c>
      <c r="E197" s="171" t="s">
        <v>328</v>
      </c>
      <c r="F197" s="227" t="s">
        <v>329</v>
      </c>
      <c r="G197" s="227"/>
      <c r="H197" s="227"/>
      <c r="I197" s="227"/>
      <c r="J197" s="172" t="s">
        <v>316</v>
      </c>
      <c r="K197" s="173">
        <v>1</v>
      </c>
      <c r="L197" s="228"/>
      <c r="M197" s="228"/>
      <c r="N197" s="228">
        <f t="shared" si="0"/>
        <v>0</v>
      </c>
      <c r="O197" s="216"/>
      <c r="P197" s="216"/>
      <c r="Q197" s="216"/>
      <c r="R197" s="141"/>
      <c r="T197" s="142" t="s">
        <v>5</v>
      </c>
      <c r="U197" s="43" t="s">
        <v>45</v>
      </c>
      <c r="V197" s="143">
        <v>0</v>
      </c>
      <c r="W197" s="143">
        <f t="shared" si="1"/>
        <v>0</v>
      </c>
      <c r="X197" s="143">
        <v>28</v>
      </c>
      <c r="Y197" s="143">
        <f t="shared" si="2"/>
        <v>28</v>
      </c>
      <c r="Z197" s="143">
        <v>0</v>
      </c>
      <c r="AA197" s="144">
        <f t="shared" si="3"/>
        <v>0</v>
      </c>
      <c r="AR197" s="20" t="s">
        <v>177</v>
      </c>
      <c r="AT197" s="20" t="s">
        <v>176</v>
      </c>
      <c r="AU197" s="20" t="s">
        <v>99</v>
      </c>
      <c r="AY197" s="20" t="s">
        <v>145</v>
      </c>
      <c r="BE197" s="145">
        <f t="shared" si="4"/>
        <v>0</v>
      </c>
      <c r="BF197" s="145">
        <f t="shared" si="5"/>
        <v>0</v>
      </c>
      <c r="BG197" s="145">
        <f t="shared" si="6"/>
        <v>0</v>
      </c>
      <c r="BH197" s="145">
        <f t="shared" si="7"/>
        <v>0</v>
      </c>
      <c r="BI197" s="145">
        <f t="shared" si="8"/>
        <v>0</v>
      </c>
      <c r="BJ197" s="20" t="s">
        <v>85</v>
      </c>
      <c r="BK197" s="145">
        <f t="shared" si="9"/>
        <v>0</v>
      </c>
      <c r="BL197" s="20" t="s">
        <v>150</v>
      </c>
      <c r="BM197" s="20" t="s">
        <v>330</v>
      </c>
    </row>
    <row r="198" spans="2:65" s="1" customFormat="1" ht="22.5" customHeight="1" x14ac:dyDescent="0.3">
      <c r="B198" s="136"/>
      <c r="C198" s="170" t="s">
        <v>331</v>
      </c>
      <c r="D198" s="170" t="s">
        <v>176</v>
      </c>
      <c r="E198" s="171" t="s">
        <v>332</v>
      </c>
      <c r="F198" s="227" t="s">
        <v>333</v>
      </c>
      <c r="G198" s="227"/>
      <c r="H198" s="227"/>
      <c r="I198" s="227"/>
      <c r="J198" s="172" t="s">
        <v>173</v>
      </c>
      <c r="K198" s="173">
        <v>1</v>
      </c>
      <c r="L198" s="228"/>
      <c r="M198" s="228"/>
      <c r="N198" s="228">
        <f t="shared" si="0"/>
        <v>0</v>
      </c>
      <c r="O198" s="216"/>
      <c r="P198" s="216"/>
      <c r="Q198" s="216"/>
      <c r="R198" s="141"/>
      <c r="T198" s="142" t="s">
        <v>5</v>
      </c>
      <c r="U198" s="43" t="s">
        <v>45</v>
      </c>
      <c r="V198" s="143">
        <v>0</v>
      </c>
      <c r="W198" s="143">
        <f t="shared" si="1"/>
        <v>0</v>
      </c>
      <c r="X198" s="143">
        <v>6</v>
      </c>
      <c r="Y198" s="143">
        <f t="shared" si="2"/>
        <v>6</v>
      </c>
      <c r="Z198" s="143">
        <v>0</v>
      </c>
      <c r="AA198" s="144">
        <f t="shared" si="3"/>
        <v>0</v>
      </c>
      <c r="AR198" s="20" t="s">
        <v>177</v>
      </c>
      <c r="AT198" s="20" t="s">
        <v>176</v>
      </c>
      <c r="AU198" s="20" t="s">
        <v>99</v>
      </c>
      <c r="AY198" s="20" t="s">
        <v>145</v>
      </c>
      <c r="BE198" s="145">
        <f t="shared" si="4"/>
        <v>0</v>
      </c>
      <c r="BF198" s="145">
        <f t="shared" si="5"/>
        <v>0</v>
      </c>
      <c r="BG198" s="145">
        <f t="shared" si="6"/>
        <v>0</v>
      </c>
      <c r="BH198" s="145">
        <f t="shared" si="7"/>
        <v>0</v>
      </c>
      <c r="BI198" s="145">
        <f t="shared" si="8"/>
        <v>0</v>
      </c>
      <c r="BJ198" s="20" t="s">
        <v>85</v>
      </c>
      <c r="BK198" s="145">
        <f t="shared" si="9"/>
        <v>0</v>
      </c>
      <c r="BL198" s="20" t="s">
        <v>150</v>
      </c>
      <c r="BM198" s="20" t="s">
        <v>334</v>
      </c>
    </row>
    <row r="199" spans="2:65" s="1" customFormat="1" ht="31.5" customHeight="1" x14ac:dyDescent="0.3">
      <c r="B199" s="136"/>
      <c r="C199" s="170" t="s">
        <v>335</v>
      </c>
      <c r="D199" s="170" t="s">
        <v>176</v>
      </c>
      <c r="E199" s="171" t="s">
        <v>336</v>
      </c>
      <c r="F199" s="227" t="s">
        <v>337</v>
      </c>
      <c r="G199" s="227"/>
      <c r="H199" s="227"/>
      <c r="I199" s="227"/>
      <c r="J199" s="172" t="s">
        <v>325</v>
      </c>
      <c r="K199" s="173">
        <v>1</v>
      </c>
      <c r="L199" s="228"/>
      <c r="M199" s="228"/>
      <c r="N199" s="228">
        <f t="shared" si="0"/>
        <v>0</v>
      </c>
      <c r="O199" s="216"/>
      <c r="P199" s="216"/>
      <c r="Q199" s="216"/>
      <c r="R199" s="141"/>
      <c r="T199" s="142" t="s">
        <v>5</v>
      </c>
      <c r="U199" s="43" t="s">
        <v>45</v>
      </c>
      <c r="V199" s="143">
        <v>0</v>
      </c>
      <c r="W199" s="143">
        <f t="shared" si="1"/>
        <v>0</v>
      </c>
      <c r="X199" s="143">
        <v>2</v>
      </c>
      <c r="Y199" s="143">
        <f t="shared" si="2"/>
        <v>2</v>
      </c>
      <c r="Z199" s="143">
        <v>0</v>
      </c>
      <c r="AA199" s="144">
        <f t="shared" si="3"/>
        <v>0</v>
      </c>
      <c r="AR199" s="20" t="s">
        <v>177</v>
      </c>
      <c r="AT199" s="20" t="s">
        <v>176</v>
      </c>
      <c r="AU199" s="20" t="s">
        <v>99</v>
      </c>
      <c r="AY199" s="20" t="s">
        <v>145</v>
      </c>
      <c r="BE199" s="145">
        <f t="shared" si="4"/>
        <v>0</v>
      </c>
      <c r="BF199" s="145">
        <f t="shared" si="5"/>
        <v>0</v>
      </c>
      <c r="BG199" s="145">
        <f t="shared" si="6"/>
        <v>0</v>
      </c>
      <c r="BH199" s="145">
        <f t="shared" si="7"/>
        <v>0</v>
      </c>
      <c r="BI199" s="145">
        <f t="shared" si="8"/>
        <v>0</v>
      </c>
      <c r="BJ199" s="20" t="s">
        <v>85</v>
      </c>
      <c r="BK199" s="145">
        <f t="shared" si="9"/>
        <v>0</v>
      </c>
      <c r="BL199" s="20" t="s">
        <v>150</v>
      </c>
      <c r="BM199" s="20" t="s">
        <v>338</v>
      </c>
    </row>
    <row r="200" spans="2:65" s="1" customFormat="1" ht="31.5" customHeight="1" x14ac:dyDescent="0.3">
      <c r="B200" s="136"/>
      <c r="C200" s="170" t="s">
        <v>339</v>
      </c>
      <c r="D200" s="170" t="s">
        <v>176</v>
      </c>
      <c r="E200" s="171" t="s">
        <v>340</v>
      </c>
      <c r="F200" s="227" t="s">
        <v>341</v>
      </c>
      <c r="G200" s="227"/>
      <c r="H200" s="227"/>
      <c r="I200" s="227"/>
      <c r="J200" s="172" t="s">
        <v>173</v>
      </c>
      <c r="K200" s="173">
        <v>1</v>
      </c>
      <c r="L200" s="228"/>
      <c r="M200" s="228"/>
      <c r="N200" s="228">
        <f t="shared" si="0"/>
        <v>0</v>
      </c>
      <c r="O200" s="216"/>
      <c r="P200" s="216"/>
      <c r="Q200" s="216"/>
      <c r="R200" s="141"/>
      <c r="T200" s="142" t="s">
        <v>5</v>
      </c>
      <c r="U200" s="43" t="s">
        <v>45</v>
      </c>
      <c r="V200" s="143">
        <v>0</v>
      </c>
      <c r="W200" s="143">
        <f t="shared" si="1"/>
        <v>0</v>
      </c>
      <c r="X200" s="143">
        <v>0</v>
      </c>
      <c r="Y200" s="143">
        <f t="shared" si="2"/>
        <v>0</v>
      </c>
      <c r="Z200" s="143">
        <v>0</v>
      </c>
      <c r="AA200" s="144">
        <f t="shared" si="3"/>
        <v>0</v>
      </c>
      <c r="AR200" s="20" t="s">
        <v>177</v>
      </c>
      <c r="AT200" s="20" t="s">
        <v>176</v>
      </c>
      <c r="AU200" s="20" t="s">
        <v>99</v>
      </c>
      <c r="AY200" s="20" t="s">
        <v>145</v>
      </c>
      <c r="BE200" s="145">
        <f t="shared" si="4"/>
        <v>0</v>
      </c>
      <c r="BF200" s="145">
        <f t="shared" si="5"/>
        <v>0</v>
      </c>
      <c r="BG200" s="145">
        <f t="shared" si="6"/>
        <v>0</v>
      </c>
      <c r="BH200" s="145">
        <f t="shared" si="7"/>
        <v>0</v>
      </c>
      <c r="BI200" s="145">
        <f t="shared" si="8"/>
        <v>0</v>
      </c>
      <c r="BJ200" s="20" t="s">
        <v>85</v>
      </c>
      <c r="BK200" s="145">
        <f t="shared" si="9"/>
        <v>0</v>
      </c>
      <c r="BL200" s="20" t="s">
        <v>150</v>
      </c>
      <c r="BM200" s="20" t="s">
        <v>342</v>
      </c>
    </row>
    <row r="201" spans="2:65" s="1" customFormat="1" ht="31.5" customHeight="1" x14ac:dyDescent="0.3">
      <c r="B201" s="136"/>
      <c r="C201" s="170" t="s">
        <v>343</v>
      </c>
      <c r="D201" s="170" t="s">
        <v>176</v>
      </c>
      <c r="E201" s="171" t="s">
        <v>344</v>
      </c>
      <c r="F201" s="227" t="s">
        <v>345</v>
      </c>
      <c r="G201" s="227"/>
      <c r="H201" s="227"/>
      <c r="I201" s="227"/>
      <c r="J201" s="172" t="s">
        <v>173</v>
      </c>
      <c r="K201" s="173">
        <v>10</v>
      </c>
      <c r="L201" s="228"/>
      <c r="M201" s="228"/>
      <c r="N201" s="228">
        <f t="shared" si="0"/>
        <v>0</v>
      </c>
      <c r="O201" s="216"/>
      <c r="P201" s="216"/>
      <c r="Q201" s="216"/>
      <c r="R201" s="141"/>
      <c r="T201" s="142" t="s">
        <v>5</v>
      </c>
      <c r="U201" s="43" t="s">
        <v>45</v>
      </c>
      <c r="V201" s="143">
        <v>0</v>
      </c>
      <c r="W201" s="143">
        <f t="shared" si="1"/>
        <v>0</v>
      </c>
      <c r="X201" s="143">
        <v>0</v>
      </c>
      <c r="Y201" s="143">
        <f t="shared" si="2"/>
        <v>0</v>
      </c>
      <c r="Z201" s="143">
        <v>0</v>
      </c>
      <c r="AA201" s="144">
        <f t="shared" si="3"/>
        <v>0</v>
      </c>
      <c r="AR201" s="20" t="s">
        <v>177</v>
      </c>
      <c r="AT201" s="20" t="s">
        <v>176</v>
      </c>
      <c r="AU201" s="20" t="s">
        <v>99</v>
      </c>
      <c r="AY201" s="20" t="s">
        <v>145</v>
      </c>
      <c r="BE201" s="145">
        <f t="shared" si="4"/>
        <v>0</v>
      </c>
      <c r="BF201" s="145">
        <f t="shared" si="5"/>
        <v>0</v>
      </c>
      <c r="BG201" s="145">
        <f t="shared" si="6"/>
        <v>0</v>
      </c>
      <c r="BH201" s="145">
        <f t="shared" si="7"/>
        <v>0</v>
      </c>
      <c r="BI201" s="145">
        <f t="shared" si="8"/>
        <v>0</v>
      </c>
      <c r="BJ201" s="20" t="s">
        <v>85</v>
      </c>
      <c r="BK201" s="145">
        <f t="shared" si="9"/>
        <v>0</v>
      </c>
      <c r="BL201" s="20" t="s">
        <v>150</v>
      </c>
      <c r="BM201" s="20" t="s">
        <v>346</v>
      </c>
    </row>
    <row r="202" spans="2:65" s="1" customFormat="1" ht="31.5" customHeight="1" x14ac:dyDescent="0.3">
      <c r="B202" s="136"/>
      <c r="C202" s="137" t="s">
        <v>347</v>
      </c>
      <c r="D202" s="137" t="s">
        <v>146</v>
      </c>
      <c r="E202" s="138" t="s">
        <v>348</v>
      </c>
      <c r="F202" s="215" t="s">
        <v>349</v>
      </c>
      <c r="G202" s="215"/>
      <c r="H202" s="215"/>
      <c r="I202" s="215"/>
      <c r="J202" s="139" t="s">
        <v>173</v>
      </c>
      <c r="K202" s="140">
        <v>10</v>
      </c>
      <c r="L202" s="216"/>
      <c r="M202" s="216"/>
      <c r="N202" s="216">
        <f t="shared" si="0"/>
        <v>0</v>
      </c>
      <c r="O202" s="216"/>
      <c r="P202" s="216"/>
      <c r="Q202" s="216"/>
      <c r="R202" s="141"/>
      <c r="T202" s="142" t="s">
        <v>5</v>
      </c>
      <c r="U202" s="43" t="s">
        <v>45</v>
      </c>
      <c r="V202" s="143">
        <v>0</v>
      </c>
      <c r="W202" s="143">
        <f t="shared" si="1"/>
        <v>0</v>
      </c>
      <c r="X202" s="143">
        <v>0</v>
      </c>
      <c r="Y202" s="143">
        <f t="shared" si="2"/>
        <v>0</v>
      </c>
      <c r="Z202" s="143">
        <v>0</v>
      </c>
      <c r="AA202" s="144">
        <f t="shared" si="3"/>
        <v>0</v>
      </c>
      <c r="AR202" s="20" t="s">
        <v>150</v>
      </c>
      <c r="AT202" s="20" t="s">
        <v>146</v>
      </c>
      <c r="AU202" s="20" t="s">
        <v>99</v>
      </c>
      <c r="AY202" s="20" t="s">
        <v>145</v>
      </c>
      <c r="BE202" s="145">
        <f t="shared" si="4"/>
        <v>0</v>
      </c>
      <c r="BF202" s="145">
        <f t="shared" si="5"/>
        <v>0</v>
      </c>
      <c r="BG202" s="145">
        <f t="shared" si="6"/>
        <v>0</v>
      </c>
      <c r="BH202" s="145">
        <f t="shared" si="7"/>
        <v>0</v>
      </c>
      <c r="BI202" s="145">
        <f t="shared" si="8"/>
        <v>0</v>
      </c>
      <c r="BJ202" s="20" t="s">
        <v>85</v>
      </c>
      <c r="BK202" s="145">
        <f t="shared" si="9"/>
        <v>0</v>
      </c>
      <c r="BL202" s="20" t="s">
        <v>150</v>
      </c>
      <c r="BM202" s="20" t="s">
        <v>350</v>
      </c>
    </row>
    <row r="203" spans="2:65" s="1" customFormat="1" ht="44.25" customHeight="1" x14ac:dyDescent="0.3">
      <c r="B203" s="136"/>
      <c r="C203" s="170" t="s">
        <v>351</v>
      </c>
      <c r="D203" s="170" t="s">
        <v>176</v>
      </c>
      <c r="E203" s="171" t="s">
        <v>352</v>
      </c>
      <c r="F203" s="227" t="s">
        <v>353</v>
      </c>
      <c r="G203" s="227"/>
      <c r="H203" s="227"/>
      <c r="I203" s="227"/>
      <c r="J203" s="172" t="s">
        <v>173</v>
      </c>
      <c r="K203" s="173">
        <v>1</v>
      </c>
      <c r="L203" s="228"/>
      <c r="M203" s="228"/>
      <c r="N203" s="228">
        <f t="shared" si="0"/>
        <v>0</v>
      </c>
      <c r="O203" s="216"/>
      <c r="P203" s="216"/>
      <c r="Q203" s="216"/>
      <c r="R203" s="141"/>
      <c r="T203" s="142" t="s">
        <v>5</v>
      </c>
      <c r="U203" s="43" t="s">
        <v>45</v>
      </c>
      <c r="V203" s="143">
        <v>0</v>
      </c>
      <c r="W203" s="143">
        <f t="shared" si="1"/>
        <v>0</v>
      </c>
      <c r="X203" s="143">
        <v>0</v>
      </c>
      <c r="Y203" s="143">
        <f t="shared" si="2"/>
        <v>0</v>
      </c>
      <c r="Z203" s="143">
        <v>0</v>
      </c>
      <c r="AA203" s="144">
        <f t="shared" si="3"/>
        <v>0</v>
      </c>
      <c r="AR203" s="20" t="s">
        <v>177</v>
      </c>
      <c r="AT203" s="20" t="s">
        <v>176</v>
      </c>
      <c r="AU203" s="20" t="s">
        <v>99</v>
      </c>
      <c r="AY203" s="20" t="s">
        <v>145</v>
      </c>
      <c r="BE203" s="145">
        <f t="shared" si="4"/>
        <v>0</v>
      </c>
      <c r="BF203" s="145">
        <f t="shared" si="5"/>
        <v>0</v>
      </c>
      <c r="BG203" s="145">
        <f t="shared" si="6"/>
        <v>0</v>
      </c>
      <c r="BH203" s="145">
        <f t="shared" si="7"/>
        <v>0</v>
      </c>
      <c r="BI203" s="145">
        <f t="shared" si="8"/>
        <v>0</v>
      </c>
      <c r="BJ203" s="20" t="s">
        <v>85</v>
      </c>
      <c r="BK203" s="145">
        <f t="shared" si="9"/>
        <v>0</v>
      </c>
      <c r="BL203" s="20" t="s">
        <v>150</v>
      </c>
      <c r="BM203" s="20" t="s">
        <v>354</v>
      </c>
    </row>
    <row r="204" spans="2:65" s="1" customFormat="1" ht="22.5" customHeight="1" x14ac:dyDescent="0.3">
      <c r="B204" s="136"/>
      <c r="C204" s="170" t="s">
        <v>355</v>
      </c>
      <c r="D204" s="170" t="s">
        <v>176</v>
      </c>
      <c r="E204" s="171" t="s">
        <v>356</v>
      </c>
      <c r="F204" s="227" t="s">
        <v>357</v>
      </c>
      <c r="G204" s="227"/>
      <c r="H204" s="227"/>
      <c r="I204" s="227"/>
      <c r="J204" s="172" t="s">
        <v>173</v>
      </c>
      <c r="K204" s="173">
        <v>1</v>
      </c>
      <c r="L204" s="228"/>
      <c r="M204" s="228"/>
      <c r="N204" s="228">
        <f t="shared" si="0"/>
        <v>0</v>
      </c>
      <c r="O204" s="216"/>
      <c r="P204" s="216"/>
      <c r="Q204" s="216"/>
      <c r="R204" s="141"/>
      <c r="T204" s="142" t="s">
        <v>5</v>
      </c>
      <c r="U204" s="43" t="s">
        <v>45</v>
      </c>
      <c r="V204" s="143">
        <v>0</v>
      </c>
      <c r="W204" s="143">
        <f t="shared" si="1"/>
        <v>0</v>
      </c>
      <c r="X204" s="143">
        <v>0</v>
      </c>
      <c r="Y204" s="143">
        <f t="shared" si="2"/>
        <v>0</v>
      </c>
      <c r="Z204" s="143">
        <v>0</v>
      </c>
      <c r="AA204" s="144">
        <f t="shared" si="3"/>
        <v>0</v>
      </c>
      <c r="AR204" s="20" t="s">
        <v>177</v>
      </c>
      <c r="AT204" s="20" t="s">
        <v>176</v>
      </c>
      <c r="AU204" s="20" t="s">
        <v>99</v>
      </c>
      <c r="AY204" s="20" t="s">
        <v>145</v>
      </c>
      <c r="BE204" s="145">
        <f t="shared" si="4"/>
        <v>0</v>
      </c>
      <c r="BF204" s="145">
        <f t="shared" si="5"/>
        <v>0</v>
      </c>
      <c r="BG204" s="145">
        <f t="shared" si="6"/>
        <v>0</v>
      </c>
      <c r="BH204" s="145">
        <f t="shared" si="7"/>
        <v>0</v>
      </c>
      <c r="BI204" s="145">
        <f t="shared" si="8"/>
        <v>0</v>
      </c>
      <c r="BJ204" s="20" t="s">
        <v>85</v>
      </c>
      <c r="BK204" s="145">
        <f t="shared" si="9"/>
        <v>0</v>
      </c>
      <c r="BL204" s="20" t="s">
        <v>150</v>
      </c>
      <c r="BM204" s="20" t="s">
        <v>358</v>
      </c>
    </row>
    <row r="205" spans="2:65" s="1" customFormat="1" ht="22.5" customHeight="1" x14ac:dyDescent="0.3">
      <c r="B205" s="136"/>
      <c r="C205" s="170" t="s">
        <v>359</v>
      </c>
      <c r="D205" s="170" t="s">
        <v>176</v>
      </c>
      <c r="E205" s="171" t="s">
        <v>360</v>
      </c>
      <c r="F205" s="227" t="s">
        <v>361</v>
      </c>
      <c r="G205" s="227"/>
      <c r="H205" s="227"/>
      <c r="I205" s="227"/>
      <c r="J205" s="172" t="s">
        <v>173</v>
      </c>
      <c r="K205" s="173">
        <v>2</v>
      </c>
      <c r="L205" s="228"/>
      <c r="M205" s="228"/>
      <c r="N205" s="228">
        <f t="shared" si="0"/>
        <v>0</v>
      </c>
      <c r="O205" s="216"/>
      <c r="P205" s="216"/>
      <c r="Q205" s="216"/>
      <c r="R205" s="141"/>
      <c r="T205" s="142" t="s">
        <v>5</v>
      </c>
      <c r="U205" s="43" t="s">
        <v>45</v>
      </c>
      <c r="V205" s="143">
        <v>0</v>
      </c>
      <c r="W205" s="143">
        <f t="shared" si="1"/>
        <v>0</v>
      </c>
      <c r="X205" s="143">
        <v>0</v>
      </c>
      <c r="Y205" s="143">
        <f t="shared" si="2"/>
        <v>0</v>
      </c>
      <c r="Z205" s="143">
        <v>0</v>
      </c>
      <c r="AA205" s="144">
        <f t="shared" si="3"/>
        <v>0</v>
      </c>
      <c r="AR205" s="20" t="s">
        <v>177</v>
      </c>
      <c r="AT205" s="20" t="s">
        <v>176</v>
      </c>
      <c r="AU205" s="20" t="s">
        <v>99</v>
      </c>
      <c r="AY205" s="20" t="s">
        <v>145</v>
      </c>
      <c r="BE205" s="145">
        <f t="shared" si="4"/>
        <v>0</v>
      </c>
      <c r="BF205" s="145">
        <f t="shared" si="5"/>
        <v>0</v>
      </c>
      <c r="BG205" s="145">
        <f t="shared" si="6"/>
        <v>0</v>
      </c>
      <c r="BH205" s="145">
        <f t="shared" si="7"/>
        <v>0</v>
      </c>
      <c r="BI205" s="145">
        <f t="shared" si="8"/>
        <v>0</v>
      </c>
      <c r="BJ205" s="20" t="s">
        <v>85</v>
      </c>
      <c r="BK205" s="145">
        <f t="shared" si="9"/>
        <v>0</v>
      </c>
      <c r="BL205" s="20" t="s">
        <v>150</v>
      </c>
      <c r="BM205" s="20" t="s">
        <v>362</v>
      </c>
    </row>
    <row r="206" spans="2:65" s="1" customFormat="1" ht="22.5" customHeight="1" x14ac:dyDescent="0.3">
      <c r="B206" s="136"/>
      <c r="C206" s="170" t="s">
        <v>363</v>
      </c>
      <c r="D206" s="170" t="s">
        <v>176</v>
      </c>
      <c r="E206" s="171" t="s">
        <v>364</v>
      </c>
      <c r="F206" s="227" t="s">
        <v>365</v>
      </c>
      <c r="G206" s="227"/>
      <c r="H206" s="227"/>
      <c r="I206" s="227"/>
      <c r="J206" s="172" t="s">
        <v>173</v>
      </c>
      <c r="K206" s="173">
        <v>1</v>
      </c>
      <c r="L206" s="228"/>
      <c r="M206" s="228"/>
      <c r="N206" s="228">
        <f t="shared" si="0"/>
        <v>0</v>
      </c>
      <c r="O206" s="216"/>
      <c r="P206" s="216"/>
      <c r="Q206" s="216"/>
      <c r="R206" s="141"/>
      <c r="T206" s="142" t="s">
        <v>5</v>
      </c>
      <c r="U206" s="43" t="s">
        <v>45</v>
      </c>
      <c r="V206" s="143">
        <v>0</v>
      </c>
      <c r="W206" s="143">
        <f t="shared" si="1"/>
        <v>0</v>
      </c>
      <c r="X206" s="143">
        <v>0</v>
      </c>
      <c r="Y206" s="143">
        <f t="shared" si="2"/>
        <v>0</v>
      </c>
      <c r="Z206" s="143">
        <v>0</v>
      </c>
      <c r="AA206" s="144">
        <f t="shared" si="3"/>
        <v>0</v>
      </c>
      <c r="AR206" s="20" t="s">
        <v>177</v>
      </c>
      <c r="AT206" s="20" t="s">
        <v>176</v>
      </c>
      <c r="AU206" s="20" t="s">
        <v>99</v>
      </c>
      <c r="AY206" s="20" t="s">
        <v>145</v>
      </c>
      <c r="BE206" s="145">
        <f t="shared" si="4"/>
        <v>0</v>
      </c>
      <c r="BF206" s="145">
        <f t="shared" si="5"/>
        <v>0</v>
      </c>
      <c r="BG206" s="145">
        <f t="shared" si="6"/>
        <v>0</v>
      </c>
      <c r="BH206" s="145">
        <f t="shared" si="7"/>
        <v>0</v>
      </c>
      <c r="BI206" s="145">
        <f t="shared" si="8"/>
        <v>0</v>
      </c>
      <c r="BJ206" s="20" t="s">
        <v>85</v>
      </c>
      <c r="BK206" s="145">
        <f t="shared" si="9"/>
        <v>0</v>
      </c>
      <c r="BL206" s="20" t="s">
        <v>150</v>
      </c>
      <c r="BM206" s="20" t="s">
        <v>366</v>
      </c>
    </row>
    <row r="207" spans="2:65" s="1" customFormat="1" ht="22.5" customHeight="1" x14ac:dyDescent="0.3">
      <c r="B207" s="136"/>
      <c r="C207" s="170" t="s">
        <v>367</v>
      </c>
      <c r="D207" s="170" t="s">
        <v>176</v>
      </c>
      <c r="E207" s="171" t="s">
        <v>368</v>
      </c>
      <c r="F207" s="227" t="s">
        <v>369</v>
      </c>
      <c r="G207" s="227"/>
      <c r="H207" s="227"/>
      <c r="I207" s="227"/>
      <c r="J207" s="172" t="s">
        <v>173</v>
      </c>
      <c r="K207" s="173">
        <v>2</v>
      </c>
      <c r="L207" s="228"/>
      <c r="M207" s="228"/>
      <c r="N207" s="228">
        <f t="shared" si="0"/>
        <v>0</v>
      </c>
      <c r="O207" s="216"/>
      <c r="P207" s="216"/>
      <c r="Q207" s="216"/>
      <c r="R207" s="141"/>
      <c r="T207" s="142" t="s">
        <v>5</v>
      </c>
      <c r="U207" s="43" t="s">
        <v>45</v>
      </c>
      <c r="V207" s="143">
        <v>0</v>
      </c>
      <c r="W207" s="143">
        <f t="shared" si="1"/>
        <v>0</v>
      </c>
      <c r="X207" s="143">
        <v>0</v>
      </c>
      <c r="Y207" s="143">
        <f t="shared" si="2"/>
        <v>0</v>
      </c>
      <c r="Z207" s="143">
        <v>0</v>
      </c>
      <c r="AA207" s="144">
        <f t="shared" si="3"/>
        <v>0</v>
      </c>
      <c r="AR207" s="20" t="s">
        <v>177</v>
      </c>
      <c r="AT207" s="20" t="s">
        <v>176</v>
      </c>
      <c r="AU207" s="20" t="s">
        <v>99</v>
      </c>
      <c r="AY207" s="20" t="s">
        <v>145</v>
      </c>
      <c r="BE207" s="145">
        <f t="shared" si="4"/>
        <v>0</v>
      </c>
      <c r="BF207" s="145">
        <f t="shared" si="5"/>
        <v>0</v>
      </c>
      <c r="BG207" s="145">
        <f t="shared" si="6"/>
        <v>0</v>
      </c>
      <c r="BH207" s="145">
        <f t="shared" si="7"/>
        <v>0</v>
      </c>
      <c r="BI207" s="145">
        <f t="shared" si="8"/>
        <v>0</v>
      </c>
      <c r="BJ207" s="20" t="s">
        <v>85</v>
      </c>
      <c r="BK207" s="145">
        <f t="shared" si="9"/>
        <v>0</v>
      </c>
      <c r="BL207" s="20" t="s">
        <v>150</v>
      </c>
      <c r="BM207" s="20" t="s">
        <v>370</v>
      </c>
    </row>
    <row r="208" spans="2:65" s="1" customFormat="1" ht="22.5" customHeight="1" x14ac:dyDescent="0.3">
      <c r="B208" s="136"/>
      <c r="C208" s="170" t="s">
        <v>371</v>
      </c>
      <c r="D208" s="170" t="s">
        <v>176</v>
      </c>
      <c r="E208" s="171" t="s">
        <v>372</v>
      </c>
      <c r="F208" s="227" t="s">
        <v>373</v>
      </c>
      <c r="G208" s="227"/>
      <c r="H208" s="227"/>
      <c r="I208" s="227"/>
      <c r="J208" s="172" t="s">
        <v>173</v>
      </c>
      <c r="K208" s="173">
        <v>2</v>
      </c>
      <c r="L208" s="228"/>
      <c r="M208" s="228"/>
      <c r="N208" s="228">
        <f t="shared" si="0"/>
        <v>0</v>
      </c>
      <c r="O208" s="216"/>
      <c r="P208" s="216"/>
      <c r="Q208" s="216"/>
      <c r="R208" s="141"/>
      <c r="T208" s="142" t="s">
        <v>5</v>
      </c>
      <c r="U208" s="43" t="s">
        <v>45</v>
      </c>
      <c r="V208" s="143">
        <v>0</v>
      </c>
      <c r="W208" s="143">
        <f t="shared" si="1"/>
        <v>0</v>
      </c>
      <c r="X208" s="143">
        <v>0</v>
      </c>
      <c r="Y208" s="143">
        <f t="shared" si="2"/>
        <v>0</v>
      </c>
      <c r="Z208" s="143">
        <v>0</v>
      </c>
      <c r="AA208" s="144">
        <f t="shared" si="3"/>
        <v>0</v>
      </c>
      <c r="AR208" s="20" t="s">
        <v>177</v>
      </c>
      <c r="AT208" s="20" t="s">
        <v>176</v>
      </c>
      <c r="AU208" s="20" t="s">
        <v>99</v>
      </c>
      <c r="AY208" s="20" t="s">
        <v>145</v>
      </c>
      <c r="BE208" s="145">
        <f t="shared" si="4"/>
        <v>0</v>
      </c>
      <c r="BF208" s="145">
        <f t="shared" si="5"/>
        <v>0</v>
      </c>
      <c r="BG208" s="145">
        <f t="shared" si="6"/>
        <v>0</v>
      </c>
      <c r="BH208" s="145">
        <f t="shared" si="7"/>
        <v>0</v>
      </c>
      <c r="BI208" s="145">
        <f t="shared" si="8"/>
        <v>0</v>
      </c>
      <c r="BJ208" s="20" t="s">
        <v>85</v>
      </c>
      <c r="BK208" s="145">
        <f t="shared" si="9"/>
        <v>0</v>
      </c>
      <c r="BL208" s="20" t="s">
        <v>150</v>
      </c>
      <c r="BM208" s="20" t="s">
        <v>374</v>
      </c>
    </row>
    <row r="209" spans="2:65" s="1" customFormat="1" ht="22.5" customHeight="1" x14ac:dyDescent="0.3">
      <c r="B209" s="136"/>
      <c r="C209" s="170" t="s">
        <v>375</v>
      </c>
      <c r="D209" s="170" t="s">
        <v>176</v>
      </c>
      <c r="E209" s="171" t="s">
        <v>376</v>
      </c>
      <c r="F209" s="227" t="s">
        <v>377</v>
      </c>
      <c r="G209" s="227"/>
      <c r="H209" s="227"/>
      <c r="I209" s="227"/>
      <c r="J209" s="172" t="s">
        <v>325</v>
      </c>
      <c r="K209" s="173">
        <v>5</v>
      </c>
      <c r="L209" s="228"/>
      <c r="M209" s="228"/>
      <c r="N209" s="228">
        <f t="shared" si="0"/>
        <v>0</v>
      </c>
      <c r="O209" s="216"/>
      <c r="P209" s="216"/>
      <c r="Q209" s="216"/>
      <c r="R209" s="141"/>
      <c r="T209" s="142" t="s">
        <v>5</v>
      </c>
      <c r="U209" s="43" t="s">
        <v>45</v>
      </c>
      <c r="V209" s="143">
        <v>0</v>
      </c>
      <c r="W209" s="143">
        <f t="shared" si="1"/>
        <v>0</v>
      </c>
      <c r="X209" s="143">
        <v>110</v>
      </c>
      <c r="Y209" s="143">
        <f t="shared" si="2"/>
        <v>550</v>
      </c>
      <c r="Z209" s="143">
        <v>0</v>
      </c>
      <c r="AA209" s="144">
        <f t="shared" si="3"/>
        <v>0</v>
      </c>
      <c r="AR209" s="20" t="s">
        <v>177</v>
      </c>
      <c r="AT209" s="20" t="s">
        <v>176</v>
      </c>
      <c r="AU209" s="20" t="s">
        <v>99</v>
      </c>
      <c r="AY209" s="20" t="s">
        <v>145</v>
      </c>
      <c r="BE209" s="145">
        <f t="shared" si="4"/>
        <v>0</v>
      </c>
      <c r="BF209" s="145">
        <f t="shared" si="5"/>
        <v>0</v>
      </c>
      <c r="BG209" s="145">
        <f t="shared" si="6"/>
        <v>0</v>
      </c>
      <c r="BH209" s="145">
        <f t="shared" si="7"/>
        <v>0</v>
      </c>
      <c r="BI209" s="145">
        <f t="shared" si="8"/>
        <v>0</v>
      </c>
      <c r="BJ209" s="20" t="s">
        <v>85</v>
      </c>
      <c r="BK209" s="145">
        <f t="shared" si="9"/>
        <v>0</v>
      </c>
      <c r="BL209" s="20" t="s">
        <v>150</v>
      </c>
      <c r="BM209" s="20" t="s">
        <v>378</v>
      </c>
    </row>
    <row r="210" spans="2:65" s="1" customFormat="1" ht="22.5" customHeight="1" x14ac:dyDescent="0.3">
      <c r="B210" s="136"/>
      <c r="C210" s="170" t="s">
        <v>379</v>
      </c>
      <c r="D210" s="170" t="s">
        <v>176</v>
      </c>
      <c r="E210" s="171" t="s">
        <v>380</v>
      </c>
      <c r="F210" s="227" t="s">
        <v>381</v>
      </c>
      <c r="G210" s="227"/>
      <c r="H210" s="227"/>
      <c r="I210" s="227"/>
      <c r="J210" s="172" t="s">
        <v>173</v>
      </c>
      <c r="K210" s="173">
        <v>5</v>
      </c>
      <c r="L210" s="228"/>
      <c r="M210" s="228"/>
      <c r="N210" s="228">
        <f t="shared" si="0"/>
        <v>0</v>
      </c>
      <c r="O210" s="216"/>
      <c r="P210" s="216"/>
      <c r="Q210" s="216"/>
      <c r="R210" s="141"/>
      <c r="T210" s="142" t="s">
        <v>5</v>
      </c>
      <c r="U210" s="43" t="s">
        <v>45</v>
      </c>
      <c r="V210" s="143">
        <v>0</v>
      </c>
      <c r="W210" s="143">
        <f t="shared" si="1"/>
        <v>0</v>
      </c>
      <c r="X210" s="143">
        <v>0</v>
      </c>
      <c r="Y210" s="143">
        <f t="shared" si="2"/>
        <v>0</v>
      </c>
      <c r="Z210" s="143">
        <v>0</v>
      </c>
      <c r="AA210" s="144">
        <f t="shared" si="3"/>
        <v>0</v>
      </c>
      <c r="AR210" s="20" t="s">
        <v>177</v>
      </c>
      <c r="AT210" s="20" t="s">
        <v>176</v>
      </c>
      <c r="AU210" s="20" t="s">
        <v>99</v>
      </c>
      <c r="AY210" s="20" t="s">
        <v>145</v>
      </c>
      <c r="BE210" s="145">
        <f t="shared" si="4"/>
        <v>0</v>
      </c>
      <c r="BF210" s="145">
        <f t="shared" si="5"/>
        <v>0</v>
      </c>
      <c r="BG210" s="145">
        <f t="shared" si="6"/>
        <v>0</v>
      </c>
      <c r="BH210" s="145">
        <f t="shared" si="7"/>
        <v>0</v>
      </c>
      <c r="BI210" s="145">
        <f t="shared" si="8"/>
        <v>0</v>
      </c>
      <c r="BJ210" s="20" t="s">
        <v>85</v>
      </c>
      <c r="BK210" s="145">
        <f t="shared" si="9"/>
        <v>0</v>
      </c>
      <c r="BL210" s="20" t="s">
        <v>150</v>
      </c>
      <c r="BM210" s="20" t="s">
        <v>382</v>
      </c>
    </row>
    <row r="211" spans="2:65" s="1" customFormat="1" ht="44.25" customHeight="1" x14ac:dyDescent="0.3">
      <c r="B211" s="136"/>
      <c r="C211" s="170" t="s">
        <v>383</v>
      </c>
      <c r="D211" s="170" t="s">
        <v>176</v>
      </c>
      <c r="E211" s="171" t="s">
        <v>384</v>
      </c>
      <c r="F211" s="227" t="s">
        <v>385</v>
      </c>
      <c r="G211" s="227"/>
      <c r="H211" s="227"/>
      <c r="I211" s="227"/>
      <c r="J211" s="172" t="s">
        <v>173</v>
      </c>
      <c r="K211" s="173">
        <v>1</v>
      </c>
      <c r="L211" s="228"/>
      <c r="M211" s="228"/>
      <c r="N211" s="228">
        <f t="shared" si="0"/>
        <v>0</v>
      </c>
      <c r="O211" s="216"/>
      <c r="P211" s="216"/>
      <c r="Q211" s="216"/>
      <c r="R211" s="141"/>
      <c r="T211" s="142" t="s">
        <v>5</v>
      </c>
      <c r="U211" s="43" t="s">
        <v>45</v>
      </c>
      <c r="V211" s="143">
        <v>0</v>
      </c>
      <c r="W211" s="143">
        <f t="shared" si="1"/>
        <v>0</v>
      </c>
      <c r="X211" s="143">
        <v>20</v>
      </c>
      <c r="Y211" s="143">
        <f t="shared" si="2"/>
        <v>20</v>
      </c>
      <c r="Z211" s="143">
        <v>0</v>
      </c>
      <c r="AA211" s="144">
        <f t="shared" si="3"/>
        <v>0</v>
      </c>
      <c r="AR211" s="20" t="s">
        <v>177</v>
      </c>
      <c r="AT211" s="20" t="s">
        <v>176</v>
      </c>
      <c r="AU211" s="20" t="s">
        <v>99</v>
      </c>
      <c r="AY211" s="20" t="s">
        <v>145</v>
      </c>
      <c r="BE211" s="145">
        <f t="shared" si="4"/>
        <v>0</v>
      </c>
      <c r="BF211" s="145">
        <f t="shared" si="5"/>
        <v>0</v>
      </c>
      <c r="BG211" s="145">
        <f t="shared" si="6"/>
        <v>0</v>
      </c>
      <c r="BH211" s="145">
        <f t="shared" si="7"/>
        <v>0</v>
      </c>
      <c r="BI211" s="145">
        <f t="shared" si="8"/>
        <v>0</v>
      </c>
      <c r="BJ211" s="20" t="s">
        <v>85</v>
      </c>
      <c r="BK211" s="145">
        <f t="shared" si="9"/>
        <v>0</v>
      </c>
      <c r="BL211" s="20" t="s">
        <v>150</v>
      </c>
      <c r="BM211" s="20" t="s">
        <v>386</v>
      </c>
    </row>
    <row r="212" spans="2:65" s="1" customFormat="1" ht="31.5" customHeight="1" x14ac:dyDescent="0.3">
      <c r="B212" s="136"/>
      <c r="C212" s="137" t="s">
        <v>387</v>
      </c>
      <c r="D212" s="137" t="s">
        <v>146</v>
      </c>
      <c r="E212" s="138" t="s">
        <v>388</v>
      </c>
      <c r="F212" s="215" t="s">
        <v>389</v>
      </c>
      <c r="G212" s="215"/>
      <c r="H212" s="215"/>
      <c r="I212" s="215"/>
      <c r="J212" s="139" t="s">
        <v>390</v>
      </c>
      <c r="K212" s="140">
        <v>1</v>
      </c>
      <c r="L212" s="216"/>
      <c r="M212" s="216"/>
      <c r="N212" s="216">
        <f t="shared" si="0"/>
        <v>0</v>
      </c>
      <c r="O212" s="216"/>
      <c r="P212" s="216"/>
      <c r="Q212" s="216"/>
      <c r="R212" s="141"/>
      <c r="T212" s="142" t="s">
        <v>5</v>
      </c>
      <c r="U212" s="43" t="s">
        <v>45</v>
      </c>
      <c r="V212" s="143">
        <v>0</v>
      </c>
      <c r="W212" s="143">
        <f t="shared" si="1"/>
        <v>0</v>
      </c>
      <c r="X212" s="143">
        <v>20</v>
      </c>
      <c r="Y212" s="143">
        <f t="shared" si="2"/>
        <v>20</v>
      </c>
      <c r="Z212" s="143">
        <v>0</v>
      </c>
      <c r="AA212" s="144">
        <f t="shared" si="3"/>
        <v>0</v>
      </c>
      <c r="AR212" s="20" t="s">
        <v>150</v>
      </c>
      <c r="AT212" s="20" t="s">
        <v>146</v>
      </c>
      <c r="AU212" s="20" t="s">
        <v>99</v>
      </c>
      <c r="AY212" s="20" t="s">
        <v>145</v>
      </c>
      <c r="BE212" s="145">
        <f t="shared" si="4"/>
        <v>0</v>
      </c>
      <c r="BF212" s="145">
        <f t="shared" si="5"/>
        <v>0</v>
      </c>
      <c r="BG212" s="145">
        <f t="shared" si="6"/>
        <v>0</v>
      </c>
      <c r="BH212" s="145">
        <f t="shared" si="7"/>
        <v>0</v>
      </c>
      <c r="BI212" s="145">
        <f t="shared" si="8"/>
        <v>0</v>
      </c>
      <c r="BJ212" s="20" t="s">
        <v>85</v>
      </c>
      <c r="BK212" s="145">
        <f t="shared" si="9"/>
        <v>0</v>
      </c>
      <c r="BL212" s="20" t="s">
        <v>150</v>
      </c>
      <c r="BM212" s="20" t="s">
        <v>391</v>
      </c>
    </row>
    <row r="213" spans="2:65" s="1" customFormat="1" ht="31.5" customHeight="1" x14ac:dyDescent="0.3">
      <c r="B213" s="136"/>
      <c r="C213" s="170" t="s">
        <v>392</v>
      </c>
      <c r="D213" s="170" t="s">
        <v>176</v>
      </c>
      <c r="E213" s="171" t="s">
        <v>393</v>
      </c>
      <c r="F213" s="227" t="s">
        <v>394</v>
      </c>
      <c r="G213" s="227"/>
      <c r="H213" s="227"/>
      <c r="I213" s="227"/>
      <c r="J213" s="172" t="s">
        <v>395</v>
      </c>
      <c r="K213" s="173">
        <v>1</v>
      </c>
      <c r="L213" s="228"/>
      <c r="M213" s="228"/>
      <c r="N213" s="228">
        <f t="shared" si="0"/>
        <v>0</v>
      </c>
      <c r="O213" s="216"/>
      <c r="P213" s="216"/>
      <c r="Q213" s="216"/>
      <c r="R213" s="141"/>
      <c r="T213" s="142" t="s">
        <v>5</v>
      </c>
      <c r="U213" s="43" t="s">
        <v>45</v>
      </c>
      <c r="V213" s="143">
        <v>0</v>
      </c>
      <c r="W213" s="143">
        <f t="shared" si="1"/>
        <v>0</v>
      </c>
      <c r="X213" s="143">
        <v>0</v>
      </c>
      <c r="Y213" s="143">
        <f t="shared" si="2"/>
        <v>0</v>
      </c>
      <c r="Z213" s="143">
        <v>0</v>
      </c>
      <c r="AA213" s="144">
        <f t="shared" si="3"/>
        <v>0</v>
      </c>
      <c r="AR213" s="20" t="s">
        <v>177</v>
      </c>
      <c r="AT213" s="20" t="s">
        <v>176</v>
      </c>
      <c r="AU213" s="20" t="s">
        <v>99</v>
      </c>
      <c r="AY213" s="20" t="s">
        <v>145</v>
      </c>
      <c r="BE213" s="145">
        <f t="shared" si="4"/>
        <v>0</v>
      </c>
      <c r="BF213" s="145">
        <f t="shared" si="5"/>
        <v>0</v>
      </c>
      <c r="BG213" s="145">
        <f t="shared" si="6"/>
        <v>0</v>
      </c>
      <c r="BH213" s="145">
        <f t="shared" si="7"/>
        <v>0</v>
      </c>
      <c r="BI213" s="145">
        <f t="shared" si="8"/>
        <v>0</v>
      </c>
      <c r="BJ213" s="20" t="s">
        <v>85</v>
      </c>
      <c r="BK213" s="145">
        <f t="shared" si="9"/>
        <v>0</v>
      </c>
      <c r="BL213" s="20" t="s">
        <v>150</v>
      </c>
      <c r="BM213" s="20" t="s">
        <v>396</v>
      </c>
    </row>
    <row r="214" spans="2:65" s="1" customFormat="1" ht="22.5" customHeight="1" x14ac:dyDescent="0.3">
      <c r="B214" s="136"/>
      <c r="C214" s="137" t="s">
        <v>397</v>
      </c>
      <c r="D214" s="137" t="s">
        <v>146</v>
      </c>
      <c r="E214" s="138" t="s">
        <v>398</v>
      </c>
      <c r="F214" s="215" t="s">
        <v>399</v>
      </c>
      <c r="G214" s="215"/>
      <c r="H214" s="215"/>
      <c r="I214" s="215"/>
      <c r="J214" s="139" t="s">
        <v>390</v>
      </c>
      <c r="K214" s="140">
        <v>1</v>
      </c>
      <c r="L214" s="216"/>
      <c r="M214" s="216"/>
      <c r="N214" s="216">
        <f t="shared" si="0"/>
        <v>0</v>
      </c>
      <c r="O214" s="216"/>
      <c r="P214" s="216"/>
      <c r="Q214" s="216"/>
      <c r="R214" s="141"/>
      <c r="T214" s="142" t="s">
        <v>5</v>
      </c>
      <c r="U214" s="43" t="s">
        <v>45</v>
      </c>
      <c r="V214" s="143">
        <v>0</v>
      </c>
      <c r="W214" s="143">
        <f t="shared" si="1"/>
        <v>0</v>
      </c>
      <c r="X214" s="143">
        <v>20</v>
      </c>
      <c r="Y214" s="143">
        <f t="shared" si="2"/>
        <v>20</v>
      </c>
      <c r="Z214" s="143">
        <v>0</v>
      </c>
      <c r="AA214" s="144">
        <f t="shared" si="3"/>
        <v>0</v>
      </c>
      <c r="AR214" s="20" t="s">
        <v>150</v>
      </c>
      <c r="AT214" s="20" t="s">
        <v>146</v>
      </c>
      <c r="AU214" s="20" t="s">
        <v>99</v>
      </c>
      <c r="AY214" s="20" t="s">
        <v>145</v>
      </c>
      <c r="BE214" s="145">
        <f t="shared" si="4"/>
        <v>0</v>
      </c>
      <c r="BF214" s="145">
        <f t="shared" si="5"/>
        <v>0</v>
      </c>
      <c r="BG214" s="145">
        <f t="shared" si="6"/>
        <v>0</v>
      </c>
      <c r="BH214" s="145">
        <f t="shared" si="7"/>
        <v>0</v>
      </c>
      <c r="BI214" s="145">
        <f t="shared" si="8"/>
        <v>0</v>
      </c>
      <c r="BJ214" s="20" t="s">
        <v>85</v>
      </c>
      <c r="BK214" s="145">
        <f t="shared" si="9"/>
        <v>0</v>
      </c>
      <c r="BL214" s="20" t="s">
        <v>150</v>
      </c>
      <c r="BM214" s="20" t="s">
        <v>400</v>
      </c>
    </row>
    <row r="215" spans="2:65" s="1" customFormat="1" ht="22.5" customHeight="1" x14ac:dyDescent="0.3">
      <c r="B215" s="136"/>
      <c r="C215" s="170" t="s">
        <v>401</v>
      </c>
      <c r="D215" s="170" t="s">
        <v>176</v>
      </c>
      <c r="E215" s="171" t="s">
        <v>402</v>
      </c>
      <c r="F215" s="227" t="s">
        <v>403</v>
      </c>
      <c r="G215" s="227"/>
      <c r="H215" s="227"/>
      <c r="I215" s="227"/>
      <c r="J215" s="172" t="s">
        <v>390</v>
      </c>
      <c r="K215" s="173">
        <v>1</v>
      </c>
      <c r="L215" s="228"/>
      <c r="M215" s="228"/>
      <c r="N215" s="228">
        <f t="shared" si="0"/>
        <v>0</v>
      </c>
      <c r="O215" s="216"/>
      <c r="P215" s="216"/>
      <c r="Q215" s="216"/>
      <c r="R215" s="141"/>
      <c r="T215" s="142" t="s">
        <v>5</v>
      </c>
      <c r="U215" s="43" t="s">
        <v>45</v>
      </c>
      <c r="V215" s="143">
        <v>0</v>
      </c>
      <c r="W215" s="143">
        <f t="shared" si="1"/>
        <v>0</v>
      </c>
      <c r="X215" s="143">
        <v>0</v>
      </c>
      <c r="Y215" s="143">
        <f t="shared" si="2"/>
        <v>0</v>
      </c>
      <c r="Z215" s="143">
        <v>0</v>
      </c>
      <c r="AA215" s="144">
        <f t="shared" si="3"/>
        <v>0</v>
      </c>
      <c r="AR215" s="20" t="s">
        <v>177</v>
      </c>
      <c r="AT215" s="20" t="s">
        <v>176</v>
      </c>
      <c r="AU215" s="20" t="s">
        <v>99</v>
      </c>
      <c r="AY215" s="20" t="s">
        <v>145</v>
      </c>
      <c r="BE215" s="145">
        <f t="shared" si="4"/>
        <v>0</v>
      </c>
      <c r="BF215" s="145">
        <f t="shared" si="5"/>
        <v>0</v>
      </c>
      <c r="BG215" s="145">
        <f t="shared" si="6"/>
        <v>0</v>
      </c>
      <c r="BH215" s="145">
        <f t="shared" si="7"/>
        <v>0</v>
      </c>
      <c r="BI215" s="145">
        <f t="shared" si="8"/>
        <v>0</v>
      </c>
      <c r="BJ215" s="20" t="s">
        <v>85</v>
      </c>
      <c r="BK215" s="145">
        <f t="shared" si="9"/>
        <v>0</v>
      </c>
      <c r="BL215" s="20" t="s">
        <v>150</v>
      </c>
      <c r="BM215" s="20" t="s">
        <v>404</v>
      </c>
    </row>
    <row r="216" spans="2:65" s="9" customFormat="1" ht="37.35" customHeight="1" x14ac:dyDescent="0.35">
      <c r="B216" s="125"/>
      <c r="C216" s="126"/>
      <c r="D216" s="127" t="s">
        <v>124</v>
      </c>
      <c r="E216" s="127"/>
      <c r="F216" s="127"/>
      <c r="G216" s="127"/>
      <c r="H216" s="127"/>
      <c r="I216" s="127"/>
      <c r="J216" s="127"/>
      <c r="K216" s="127"/>
      <c r="L216" s="127"/>
      <c r="M216" s="127"/>
      <c r="N216" s="223">
        <f>BK216</f>
        <v>0</v>
      </c>
      <c r="O216" s="224"/>
      <c r="P216" s="224"/>
      <c r="Q216" s="224"/>
      <c r="R216" s="128"/>
      <c r="T216" s="129"/>
      <c r="U216" s="126"/>
      <c r="V216" s="126"/>
      <c r="W216" s="130">
        <f>W217+W219+W221+W224+W226</f>
        <v>0</v>
      </c>
      <c r="X216" s="126"/>
      <c r="Y216" s="130">
        <f>Y217+Y219+Y221+Y224+Y226</f>
        <v>0</v>
      </c>
      <c r="Z216" s="126"/>
      <c r="AA216" s="131">
        <f>AA217+AA219+AA221+AA224+AA226</f>
        <v>0</v>
      </c>
      <c r="AR216" s="132" t="s">
        <v>175</v>
      </c>
      <c r="AT216" s="133" t="s">
        <v>79</v>
      </c>
      <c r="AU216" s="133" t="s">
        <v>80</v>
      </c>
      <c r="AY216" s="132" t="s">
        <v>145</v>
      </c>
      <c r="BK216" s="134">
        <f>BK217+BK219+BK221+BK224+BK226</f>
        <v>0</v>
      </c>
    </row>
    <row r="217" spans="2:65" s="9" customFormat="1" ht="19.899999999999999" customHeight="1" x14ac:dyDescent="0.3">
      <c r="B217" s="125"/>
      <c r="C217" s="126"/>
      <c r="D217" s="135" t="s">
        <v>125</v>
      </c>
      <c r="E217" s="135"/>
      <c r="F217" s="135"/>
      <c r="G217" s="135"/>
      <c r="H217" s="135"/>
      <c r="I217" s="135"/>
      <c r="J217" s="135"/>
      <c r="K217" s="135"/>
      <c r="L217" s="135"/>
      <c r="M217" s="135"/>
      <c r="N217" s="221">
        <f>BK217</f>
        <v>0</v>
      </c>
      <c r="O217" s="222"/>
      <c r="P217" s="222"/>
      <c r="Q217" s="222"/>
      <c r="R217" s="128"/>
      <c r="T217" s="129"/>
      <c r="U217" s="126"/>
      <c r="V217" s="126"/>
      <c r="W217" s="130">
        <f>W218</f>
        <v>0</v>
      </c>
      <c r="X217" s="126"/>
      <c r="Y217" s="130">
        <f>Y218</f>
        <v>0</v>
      </c>
      <c r="Z217" s="126"/>
      <c r="AA217" s="131">
        <f>AA218</f>
        <v>0</v>
      </c>
      <c r="AR217" s="132" t="s">
        <v>175</v>
      </c>
      <c r="AT217" s="133" t="s">
        <v>79</v>
      </c>
      <c r="AU217" s="133" t="s">
        <v>85</v>
      </c>
      <c r="AY217" s="132" t="s">
        <v>145</v>
      </c>
      <c r="BK217" s="134">
        <f>BK218</f>
        <v>0</v>
      </c>
    </row>
    <row r="218" spans="2:65" s="1" customFormat="1" ht="22.5" customHeight="1" x14ac:dyDescent="0.3">
      <c r="B218" s="136"/>
      <c r="C218" s="137" t="s">
        <v>405</v>
      </c>
      <c r="D218" s="137" t="s">
        <v>146</v>
      </c>
      <c r="E218" s="138" t="s">
        <v>406</v>
      </c>
      <c r="F218" s="215" t="s">
        <v>407</v>
      </c>
      <c r="G218" s="215"/>
      <c r="H218" s="215"/>
      <c r="I218" s="215"/>
      <c r="J218" s="139" t="s">
        <v>408</v>
      </c>
      <c r="K218" s="140">
        <v>1</v>
      </c>
      <c r="L218" s="216"/>
      <c r="M218" s="216"/>
      <c r="N218" s="216">
        <f>ROUND(L218*K218,2)</f>
        <v>0</v>
      </c>
      <c r="O218" s="216"/>
      <c r="P218" s="216"/>
      <c r="Q218" s="216"/>
      <c r="R218" s="141"/>
      <c r="T218" s="142" t="s">
        <v>5</v>
      </c>
      <c r="U218" s="43" t="s">
        <v>45</v>
      </c>
      <c r="V218" s="143">
        <v>0</v>
      </c>
      <c r="W218" s="143">
        <f>V218*K218</f>
        <v>0</v>
      </c>
      <c r="X218" s="143">
        <v>0</v>
      </c>
      <c r="Y218" s="143">
        <f>X218*K218</f>
        <v>0</v>
      </c>
      <c r="Z218" s="143">
        <v>0</v>
      </c>
      <c r="AA218" s="144">
        <f>Z218*K218</f>
        <v>0</v>
      </c>
      <c r="AR218" s="20" t="s">
        <v>409</v>
      </c>
      <c r="AT218" s="20" t="s">
        <v>146</v>
      </c>
      <c r="AU218" s="20" t="s">
        <v>99</v>
      </c>
      <c r="AY218" s="20" t="s">
        <v>145</v>
      </c>
      <c r="BE218" s="145">
        <f>IF(U218="základní",N218,0)</f>
        <v>0</v>
      </c>
      <c r="BF218" s="145">
        <f>IF(U218="snížená",N218,0)</f>
        <v>0</v>
      </c>
      <c r="BG218" s="145">
        <f>IF(U218="zákl. přenesená",N218,0)</f>
        <v>0</v>
      </c>
      <c r="BH218" s="145">
        <f>IF(U218="sníž. přenesená",N218,0)</f>
        <v>0</v>
      </c>
      <c r="BI218" s="145">
        <f>IF(U218="nulová",N218,0)</f>
        <v>0</v>
      </c>
      <c r="BJ218" s="20" t="s">
        <v>85</v>
      </c>
      <c r="BK218" s="145">
        <f>ROUND(L218*K218,2)</f>
        <v>0</v>
      </c>
      <c r="BL218" s="20" t="s">
        <v>409</v>
      </c>
      <c r="BM218" s="20" t="s">
        <v>410</v>
      </c>
    </row>
    <row r="219" spans="2:65" s="9" customFormat="1" ht="29.85" customHeight="1" x14ac:dyDescent="0.3">
      <c r="B219" s="125"/>
      <c r="C219" s="126"/>
      <c r="D219" s="135" t="s">
        <v>126</v>
      </c>
      <c r="E219" s="135"/>
      <c r="F219" s="135"/>
      <c r="G219" s="135"/>
      <c r="H219" s="135"/>
      <c r="I219" s="135"/>
      <c r="J219" s="135"/>
      <c r="K219" s="135"/>
      <c r="L219" s="135"/>
      <c r="M219" s="135"/>
      <c r="N219" s="225">
        <f>BK219</f>
        <v>0</v>
      </c>
      <c r="O219" s="226"/>
      <c r="P219" s="226"/>
      <c r="Q219" s="226"/>
      <c r="R219" s="128"/>
      <c r="T219" s="129"/>
      <c r="U219" s="126"/>
      <c r="V219" s="126"/>
      <c r="W219" s="130">
        <f>W220</f>
        <v>0</v>
      </c>
      <c r="X219" s="126"/>
      <c r="Y219" s="130">
        <f>Y220</f>
        <v>0</v>
      </c>
      <c r="Z219" s="126"/>
      <c r="AA219" s="131">
        <f>AA220</f>
        <v>0</v>
      </c>
      <c r="AR219" s="132" t="s">
        <v>175</v>
      </c>
      <c r="AT219" s="133" t="s">
        <v>79</v>
      </c>
      <c r="AU219" s="133" t="s">
        <v>85</v>
      </c>
      <c r="AY219" s="132" t="s">
        <v>145</v>
      </c>
      <c r="BK219" s="134">
        <f>BK220</f>
        <v>0</v>
      </c>
    </row>
    <row r="220" spans="2:65" s="1" customFormat="1" ht="22.5" customHeight="1" x14ac:dyDescent="0.3">
      <c r="B220" s="136"/>
      <c r="C220" s="137" t="s">
        <v>411</v>
      </c>
      <c r="D220" s="137" t="s">
        <v>146</v>
      </c>
      <c r="E220" s="138" t="s">
        <v>412</v>
      </c>
      <c r="F220" s="215" t="s">
        <v>413</v>
      </c>
      <c r="G220" s="215"/>
      <c r="H220" s="215"/>
      <c r="I220" s="215"/>
      <c r="J220" s="139" t="s">
        <v>408</v>
      </c>
      <c r="K220" s="140">
        <v>1</v>
      </c>
      <c r="L220" s="216"/>
      <c r="M220" s="216"/>
      <c r="N220" s="216">
        <f>ROUND(L220*K220,2)</f>
        <v>0</v>
      </c>
      <c r="O220" s="216"/>
      <c r="P220" s="216"/>
      <c r="Q220" s="216"/>
      <c r="R220" s="141"/>
      <c r="T220" s="142" t="s">
        <v>5</v>
      </c>
      <c r="U220" s="43" t="s">
        <v>45</v>
      </c>
      <c r="V220" s="143">
        <v>0</v>
      </c>
      <c r="W220" s="143">
        <f>V220*K220</f>
        <v>0</v>
      </c>
      <c r="X220" s="143">
        <v>0</v>
      </c>
      <c r="Y220" s="143">
        <f>X220*K220</f>
        <v>0</v>
      </c>
      <c r="Z220" s="143">
        <v>0</v>
      </c>
      <c r="AA220" s="144">
        <f>Z220*K220</f>
        <v>0</v>
      </c>
      <c r="AR220" s="20" t="s">
        <v>409</v>
      </c>
      <c r="AT220" s="20" t="s">
        <v>146</v>
      </c>
      <c r="AU220" s="20" t="s">
        <v>99</v>
      </c>
      <c r="AY220" s="20" t="s">
        <v>145</v>
      </c>
      <c r="BE220" s="145">
        <f>IF(U220="základní",N220,0)</f>
        <v>0</v>
      </c>
      <c r="BF220" s="145">
        <f>IF(U220="snížená",N220,0)</f>
        <v>0</v>
      </c>
      <c r="BG220" s="145">
        <f>IF(U220="zákl. přenesená",N220,0)</f>
        <v>0</v>
      </c>
      <c r="BH220" s="145">
        <f>IF(U220="sníž. přenesená",N220,0)</f>
        <v>0</v>
      </c>
      <c r="BI220" s="145">
        <f>IF(U220="nulová",N220,0)</f>
        <v>0</v>
      </c>
      <c r="BJ220" s="20" t="s">
        <v>85</v>
      </c>
      <c r="BK220" s="145">
        <f>ROUND(L220*K220,2)</f>
        <v>0</v>
      </c>
      <c r="BL220" s="20" t="s">
        <v>409</v>
      </c>
      <c r="BM220" s="20" t="s">
        <v>414</v>
      </c>
    </row>
    <row r="221" spans="2:65" s="9" customFormat="1" ht="29.85" customHeight="1" x14ac:dyDescent="0.3">
      <c r="B221" s="125"/>
      <c r="C221" s="126"/>
      <c r="D221" s="135" t="s">
        <v>127</v>
      </c>
      <c r="E221" s="135"/>
      <c r="F221" s="135"/>
      <c r="G221" s="135"/>
      <c r="H221" s="135"/>
      <c r="I221" s="135"/>
      <c r="J221" s="135"/>
      <c r="K221" s="135"/>
      <c r="L221" s="135"/>
      <c r="M221" s="135"/>
      <c r="N221" s="225">
        <f>BK221</f>
        <v>0</v>
      </c>
      <c r="O221" s="226"/>
      <c r="P221" s="226"/>
      <c r="Q221" s="226"/>
      <c r="R221" s="128"/>
      <c r="T221" s="129"/>
      <c r="U221" s="126"/>
      <c r="V221" s="126"/>
      <c r="W221" s="130">
        <f>SUM(W222:W223)</f>
        <v>0</v>
      </c>
      <c r="X221" s="126"/>
      <c r="Y221" s="130">
        <f>SUM(Y222:Y223)</f>
        <v>0</v>
      </c>
      <c r="Z221" s="126"/>
      <c r="AA221" s="131">
        <f>SUM(AA222:AA223)</f>
        <v>0</v>
      </c>
      <c r="AR221" s="132" t="s">
        <v>175</v>
      </c>
      <c r="AT221" s="133" t="s">
        <v>79</v>
      </c>
      <c r="AU221" s="133" t="s">
        <v>85</v>
      </c>
      <c r="AY221" s="132" t="s">
        <v>145</v>
      </c>
      <c r="BK221" s="134">
        <f>SUM(BK222:BK223)</f>
        <v>0</v>
      </c>
    </row>
    <row r="222" spans="2:65" s="1" customFormat="1" ht="22.5" customHeight="1" x14ac:dyDescent="0.3">
      <c r="B222" s="136"/>
      <c r="C222" s="137" t="s">
        <v>415</v>
      </c>
      <c r="D222" s="137" t="s">
        <v>146</v>
      </c>
      <c r="E222" s="138" t="s">
        <v>416</v>
      </c>
      <c r="F222" s="215" t="s">
        <v>417</v>
      </c>
      <c r="G222" s="215"/>
      <c r="H222" s="215"/>
      <c r="I222" s="215"/>
      <c r="J222" s="139" t="s">
        <v>408</v>
      </c>
      <c r="K222" s="140">
        <v>1</v>
      </c>
      <c r="L222" s="216"/>
      <c r="M222" s="216"/>
      <c r="N222" s="216">
        <f>ROUND(L222*K222,2)</f>
        <v>0</v>
      </c>
      <c r="O222" s="216"/>
      <c r="P222" s="216"/>
      <c r="Q222" s="216"/>
      <c r="R222" s="141"/>
      <c r="T222" s="142" t="s">
        <v>5</v>
      </c>
      <c r="U222" s="43" t="s">
        <v>45</v>
      </c>
      <c r="V222" s="143">
        <v>0</v>
      </c>
      <c r="W222" s="143">
        <f>V222*K222</f>
        <v>0</v>
      </c>
      <c r="X222" s="143">
        <v>0</v>
      </c>
      <c r="Y222" s="143">
        <f>X222*K222</f>
        <v>0</v>
      </c>
      <c r="Z222" s="143">
        <v>0</v>
      </c>
      <c r="AA222" s="144">
        <f>Z222*K222</f>
        <v>0</v>
      </c>
      <c r="AR222" s="20" t="s">
        <v>409</v>
      </c>
      <c r="AT222" s="20" t="s">
        <v>146</v>
      </c>
      <c r="AU222" s="20" t="s">
        <v>99</v>
      </c>
      <c r="AY222" s="20" t="s">
        <v>145</v>
      </c>
      <c r="BE222" s="145">
        <f>IF(U222="základní",N222,0)</f>
        <v>0</v>
      </c>
      <c r="BF222" s="145">
        <f>IF(U222="snížená",N222,0)</f>
        <v>0</v>
      </c>
      <c r="BG222" s="145">
        <f>IF(U222="zákl. přenesená",N222,0)</f>
        <v>0</v>
      </c>
      <c r="BH222" s="145">
        <f>IF(U222="sníž. přenesená",N222,0)</f>
        <v>0</v>
      </c>
      <c r="BI222" s="145">
        <f>IF(U222="nulová",N222,0)</f>
        <v>0</v>
      </c>
      <c r="BJ222" s="20" t="s">
        <v>85</v>
      </c>
      <c r="BK222" s="145">
        <f>ROUND(L222*K222,2)</f>
        <v>0</v>
      </c>
      <c r="BL222" s="20" t="s">
        <v>409</v>
      </c>
      <c r="BM222" s="20" t="s">
        <v>418</v>
      </c>
    </row>
    <row r="223" spans="2:65" s="1" customFormat="1" ht="31.5" customHeight="1" x14ac:dyDescent="0.3">
      <c r="B223" s="136"/>
      <c r="C223" s="137" t="s">
        <v>419</v>
      </c>
      <c r="D223" s="137" t="s">
        <v>146</v>
      </c>
      <c r="E223" s="138" t="s">
        <v>420</v>
      </c>
      <c r="F223" s="215" t="s">
        <v>421</v>
      </c>
      <c r="G223" s="215"/>
      <c r="H223" s="215"/>
      <c r="I223" s="215"/>
      <c r="J223" s="139" t="s">
        <v>408</v>
      </c>
      <c r="K223" s="140">
        <v>1</v>
      </c>
      <c r="L223" s="216"/>
      <c r="M223" s="216"/>
      <c r="N223" s="216">
        <f>ROUND(L223*K223,2)</f>
        <v>0</v>
      </c>
      <c r="O223" s="216"/>
      <c r="P223" s="216"/>
      <c r="Q223" s="216"/>
      <c r="R223" s="141"/>
      <c r="T223" s="142" t="s">
        <v>5</v>
      </c>
      <c r="U223" s="43" t="s">
        <v>45</v>
      </c>
      <c r="V223" s="143">
        <v>0</v>
      </c>
      <c r="W223" s="143">
        <f>V223*K223</f>
        <v>0</v>
      </c>
      <c r="X223" s="143">
        <v>0</v>
      </c>
      <c r="Y223" s="143">
        <f>X223*K223</f>
        <v>0</v>
      </c>
      <c r="Z223" s="143">
        <v>0</v>
      </c>
      <c r="AA223" s="144">
        <f>Z223*K223</f>
        <v>0</v>
      </c>
      <c r="AR223" s="20" t="s">
        <v>409</v>
      </c>
      <c r="AT223" s="20" t="s">
        <v>146</v>
      </c>
      <c r="AU223" s="20" t="s">
        <v>99</v>
      </c>
      <c r="AY223" s="20" t="s">
        <v>145</v>
      </c>
      <c r="BE223" s="145">
        <f>IF(U223="základní",N223,0)</f>
        <v>0</v>
      </c>
      <c r="BF223" s="145">
        <f>IF(U223="snížená",N223,0)</f>
        <v>0</v>
      </c>
      <c r="BG223" s="145">
        <f>IF(U223="zákl. přenesená",N223,0)</f>
        <v>0</v>
      </c>
      <c r="BH223" s="145">
        <f>IF(U223="sníž. přenesená",N223,0)</f>
        <v>0</v>
      </c>
      <c r="BI223" s="145">
        <f>IF(U223="nulová",N223,0)</f>
        <v>0</v>
      </c>
      <c r="BJ223" s="20" t="s">
        <v>85</v>
      </c>
      <c r="BK223" s="145">
        <f>ROUND(L223*K223,2)</f>
        <v>0</v>
      </c>
      <c r="BL223" s="20" t="s">
        <v>409</v>
      </c>
      <c r="BM223" s="20" t="s">
        <v>422</v>
      </c>
    </row>
    <row r="224" spans="2:65" s="9" customFormat="1" ht="29.85" customHeight="1" x14ac:dyDescent="0.3">
      <c r="B224" s="125"/>
      <c r="C224" s="126"/>
      <c r="D224" s="135" t="s">
        <v>128</v>
      </c>
      <c r="E224" s="135"/>
      <c r="F224" s="135"/>
      <c r="G224" s="135"/>
      <c r="H224" s="135"/>
      <c r="I224" s="135"/>
      <c r="J224" s="135"/>
      <c r="K224" s="135"/>
      <c r="L224" s="135"/>
      <c r="M224" s="135"/>
      <c r="N224" s="225">
        <f>BK224</f>
        <v>0</v>
      </c>
      <c r="O224" s="226"/>
      <c r="P224" s="226"/>
      <c r="Q224" s="226"/>
      <c r="R224" s="128"/>
      <c r="T224" s="129"/>
      <c r="U224" s="126"/>
      <c r="V224" s="126"/>
      <c r="W224" s="130">
        <f>W225</f>
        <v>0</v>
      </c>
      <c r="X224" s="126"/>
      <c r="Y224" s="130">
        <f>Y225</f>
        <v>0</v>
      </c>
      <c r="Z224" s="126"/>
      <c r="AA224" s="131">
        <f>AA225</f>
        <v>0</v>
      </c>
      <c r="AR224" s="132" t="s">
        <v>175</v>
      </c>
      <c r="AT224" s="133" t="s">
        <v>79</v>
      </c>
      <c r="AU224" s="133" t="s">
        <v>85</v>
      </c>
      <c r="AY224" s="132" t="s">
        <v>145</v>
      </c>
      <c r="BK224" s="134">
        <f>BK225</f>
        <v>0</v>
      </c>
    </row>
    <row r="225" spans="2:65" s="1" customFormat="1" ht="22.5" customHeight="1" x14ac:dyDescent="0.3">
      <c r="B225" s="136"/>
      <c r="C225" s="137" t="s">
        <v>423</v>
      </c>
      <c r="D225" s="137" t="s">
        <v>146</v>
      </c>
      <c r="E225" s="138" t="s">
        <v>424</v>
      </c>
      <c r="F225" s="215" t="s">
        <v>425</v>
      </c>
      <c r="G225" s="215"/>
      <c r="H225" s="215"/>
      <c r="I225" s="215"/>
      <c r="J225" s="139" t="s">
        <v>408</v>
      </c>
      <c r="K225" s="140">
        <v>1</v>
      </c>
      <c r="L225" s="216"/>
      <c r="M225" s="216"/>
      <c r="N225" s="216">
        <f>ROUND(L225*K225,2)</f>
        <v>0</v>
      </c>
      <c r="O225" s="216"/>
      <c r="P225" s="216"/>
      <c r="Q225" s="216"/>
      <c r="R225" s="141"/>
      <c r="T225" s="142" t="s">
        <v>5</v>
      </c>
      <c r="U225" s="43" t="s">
        <v>45</v>
      </c>
      <c r="V225" s="143">
        <v>0</v>
      </c>
      <c r="W225" s="143">
        <f>V225*K225</f>
        <v>0</v>
      </c>
      <c r="X225" s="143">
        <v>0</v>
      </c>
      <c r="Y225" s="143">
        <f>X225*K225</f>
        <v>0</v>
      </c>
      <c r="Z225" s="143">
        <v>0</v>
      </c>
      <c r="AA225" s="144">
        <f>Z225*K225</f>
        <v>0</v>
      </c>
      <c r="AR225" s="20" t="s">
        <v>409</v>
      </c>
      <c r="AT225" s="20" t="s">
        <v>146</v>
      </c>
      <c r="AU225" s="20" t="s">
        <v>99</v>
      </c>
      <c r="AY225" s="20" t="s">
        <v>145</v>
      </c>
      <c r="BE225" s="145">
        <f>IF(U225="základní",N225,0)</f>
        <v>0</v>
      </c>
      <c r="BF225" s="145">
        <f>IF(U225="snížená",N225,0)</f>
        <v>0</v>
      </c>
      <c r="BG225" s="145">
        <f>IF(U225="zákl. přenesená",N225,0)</f>
        <v>0</v>
      </c>
      <c r="BH225" s="145">
        <f>IF(U225="sníž. přenesená",N225,0)</f>
        <v>0</v>
      </c>
      <c r="BI225" s="145">
        <f>IF(U225="nulová",N225,0)</f>
        <v>0</v>
      </c>
      <c r="BJ225" s="20" t="s">
        <v>85</v>
      </c>
      <c r="BK225" s="145">
        <f>ROUND(L225*K225,2)</f>
        <v>0</v>
      </c>
      <c r="BL225" s="20" t="s">
        <v>409</v>
      </c>
      <c r="BM225" s="20" t="s">
        <v>426</v>
      </c>
    </row>
    <row r="226" spans="2:65" s="9" customFormat="1" ht="29.85" customHeight="1" x14ac:dyDescent="0.3">
      <c r="B226" s="125"/>
      <c r="C226" s="126"/>
      <c r="D226" s="135" t="s">
        <v>129</v>
      </c>
      <c r="E226" s="135"/>
      <c r="F226" s="135"/>
      <c r="G226" s="135"/>
      <c r="H226" s="135"/>
      <c r="I226" s="135"/>
      <c r="J226" s="135"/>
      <c r="K226" s="135"/>
      <c r="L226" s="135"/>
      <c r="M226" s="135"/>
      <c r="N226" s="225">
        <f>BK226</f>
        <v>0</v>
      </c>
      <c r="O226" s="226"/>
      <c r="P226" s="226"/>
      <c r="Q226" s="226"/>
      <c r="R226" s="128"/>
      <c r="T226" s="129"/>
      <c r="U226" s="126"/>
      <c r="V226" s="126"/>
      <c r="W226" s="130">
        <f>SUM(W227:W231)</f>
        <v>0</v>
      </c>
      <c r="X226" s="126"/>
      <c r="Y226" s="130">
        <f>SUM(Y227:Y231)</f>
        <v>0</v>
      </c>
      <c r="Z226" s="126"/>
      <c r="AA226" s="131">
        <f>SUM(AA227:AA231)</f>
        <v>0</v>
      </c>
      <c r="AR226" s="132" t="s">
        <v>175</v>
      </c>
      <c r="AT226" s="133" t="s">
        <v>79</v>
      </c>
      <c r="AU226" s="133" t="s">
        <v>85</v>
      </c>
      <c r="AY226" s="132" t="s">
        <v>145</v>
      </c>
      <c r="BK226" s="134">
        <f>SUM(BK227:BK231)</f>
        <v>0</v>
      </c>
    </row>
    <row r="227" spans="2:65" s="1" customFormat="1" ht="31.5" customHeight="1" x14ac:dyDescent="0.3">
      <c r="B227" s="136"/>
      <c r="C227" s="170" t="s">
        <v>427</v>
      </c>
      <c r="D227" s="170" t="s">
        <v>176</v>
      </c>
      <c r="E227" s="171" t="s">
        <v>428</v>
      </c>
      <c r="F227" s="227" t="s">
        <v>429</v>
      </c>
      <c r="G227" s="227"/>
      <c r="H227" s="227"/>
      <c r="I227" s="227"/>
      <c r="J227" s="172" t="s">
        <v>430</v>
      </c>
      <c r="K227" s="173">
        <v>30</v>
      </c>
      <c r="L227" s="228"/>
      <c r="M227" s="228"/>
      <c r="N227" s="228">
        <f>ROUND(L227*K227,2)</f>
        <v>0</v>
      </c>
      <c r="O227" s="216"/>
      <c r="P227" s="216"/>
      <c r="Q227" s="216"/>
      <c r="R227" s="141"/>
      <c r="T227" s="142" t="s">
        <v>5</v>
      </c>
      <c r="U227" s="43" t="s">
        <v>45</v>
      </c>
      <c r="V227" s="143">
        <v>0</v>
      </c>
      <c r="W227" s="143">
        <f>V227*K227</f>
        <v>0</v>
      </c>
      <c r="X227" s="143">
        <v>0</v>
      </c>
      <c r="Y227" s="143">
        <f>X227*K227</f>
        <v>0</v>
      </c>
      <c r="Z227" s="143">
        <v>0</v>
      </c>
      <c r="AA227" s="144">
        <f>Z227*K227</f>
        <v>0</v>
      </c>
      <c r="AR227" s="20" t="s">
        <v>409</v>
      </c>
      <c r="AT227" s="20" t="s">
        <v>176</v>
      </c>
      <c r="AU227" s="20" t="s">
        <v>99</v>
      </c>
      <c r="AY227" s="20" t="s">
        <v>145</v>
      </c>
      <c r="BE227" s="145">
        <f>IF(U227="základní",N227,0)</f>
        <v>0</v>
      </c>
      <c r="BF227" s="145">
        <f>IF(U227="snížená",N227,0)</f>
        <v>0</v>
      </c>
      <c r="BG227" s="145">
        <f>IF(U227="zákl. přenesená",N227,0)</f>
        <v>0</v>
      </c>
      <c r="BH227" s="145">
        <f>IF(U227="sníž. přenesená",N227,0)</f>
        <v>0</v>
      </c>
      <c r="BI227" s="145">
        <f>IF(U227="nulová",N227,0)</f>
        <v>0</v>
      </c>
      <c r="BJ227" s="20" t="s">
        <v>85</v>
      </c>
      <c r="BK227" s="145">
        <f>ROUND(L227*K227,2)</f>
        <v>0</v>
      </c>
      <c r="BL227" s="20" t="s">
        <v>409</v>
      </c>
      <c r="BM227" s="20" t="s">
        <v>431</v>
      </c>
    </row>
    <row r="228" spans="2:65" s="10" customFormat="1" ht="22.5" customHeight="1" x14ac:dyDescent="0.3">
      <c r="B228" s="146"/>
      <c r="C228" s="147"/>
      <c r="D228" s="147"/>
      <c r="E228" s="148" t="s">
        <v>5</v>
      </c>
      <c r="F228" s="229" t="s">
        <v>432</v>
      </c>
      <c r="G228" s="230"/>
      <c r="H228" s="230"/>
      <c r="I228" s="230"/>
      <c r="J228" s="147"/>
      <c r="K228" s="149">
        <v>30</v>
      </c>
      <c r="L228" s="147"/>
      <c r="M228" s="147"/>
      <c r="N228" s="147"/>
      <c r="O228" s="147"/>
      <c r="P228" s="147"/>
      <c r="Q228" s="147"/>
      <c r="R228" s="150"/>
      <c r="T228" s="151"/>
      <c r="U228" s="147"/>
      <c r="V228" s="147"/>
      <c r="W228" s="147"/>
      <c r="X228" s="147"/>
      <c r="Y228" s="147"/>
      <c r="Z228" s="147"/>
      <c r="AA228" s="152"/>
      <c r="AT228" s="153" t="s">
        <v>153</v>
      </c>
      <c r="AU228" s="153" t="s">
        <v>99</v>
      </c>
      <c r="AV228" s="10" t="s">
        <v>99</v>
      </c>
      <c r="AW228" s="10" t="s">
        <v>35</v>
      </c>
      <c r="AX228" s="10" t="s">
        <v>85</v>
      </c>
      <c r="AY228" s="153" t="s">
        <v>145</v>
      </c>
    </row>
    <row r="229" spans="2:65" s="11" customFormat="1" ht="22.5" customHeight="1" x14ac:dyDescent="0.3">
      <c r="B229" s="154"/>
      <c r="C229" s="155"/>
      <c r="D229" s="155"/>
      <c r="E229" s="156" t="s">
        <v>5</v>
      </c>
      <c r="F229" s="231" t="s">
        <v>433</v>
      </c>
      <c r="G229" s="232"/>
      <c r="H229" s="232"/>
      <c r="I229" s="232"/>
      <c r="J229" s="155"/>
      <c r="K229" s="157" t="s">
        <v>5</v>
      </c>
      <c r="L229" s="155"/>
      <c r="M229" s="155"/>
      <c r="N229" s="155"/>
      <c r="O229" s="155"/>
      <c r="P229" s="155"/>
      <c r="Q229" s="155"/>
      <c r="R229" s="158"/>
      <c r="T229" s="159"/>
      <c r="U229" s="155"/>
      <c r="V229" s="155"/>
      <c r="W229" s="155"/>
      <c r="X229" s="155"/>
      <c r="Y229" s="155"/>
      <c r="Z229" s="155"/>
      <c r="AA229" s="160"/>
      <c r="AT229" s="161" t="s">
        <v>153</v>
      </c>
      <c r="AU229" s="161" t="s">
        <v>99</v>
      </c>
      <c r="AV229" s="11" t="s">
        <v>85</v>
      </c>
      <c r="AW229" s="11" t="s">
        <v>35</v>
      </c>
      <c r="AX229" s="11" t="s">
        <v>80</v>
      </c>
      <c r="AY229" s="161" t="s">
        <v>145</v>
      </c>
    </row>
    <row r="230" spans="2:65" s="1" customFormat="1" ht="22.5" customHeight="1" x14ac:dyDescent="0.3">
      <c r="B230" s="136"/>
      <c r="C230" s="137" t="s">
        <v>434</v>
      </c>
      <c r="D230" s="137" t="s">
        <v>146</v>
      </c>
      <c r="E230" s="138" t="s">
        <v>435</v>
      </c>
      <c r="F230" s="215" t="s">
        <v>436</v>
      </c>
      <c r="G230" s="215"/>
      <c r="H230" s="215"/>
      <c r="I230" s="215"/>
      <c r="J230" s="139" t="s">
        <v>408</v>
      </c>
      <c r="K230" s="140">
        <v>1</v>
      </c>
      <c r="L230" s="216"/>
      <c r="M230" s="216"/>
      <c r="N230" s="216">
        <f>ROUND(L230*K230,2)</f>
        <v>0</v>
      </c>
      <c r="O230" s="216"/>
      <c r="P230" s="216"/>
      <c r="Q230" s="216"/>
      <c r="R230" s="141"/>
      <c r="T230" s="142" t="s">
        <v>5</v>
      </c>
      <c r="U230" s="43" t="s">
        <v>45</v>
      </c>
      <c r="V230" s="143">
        <v>0</v>
      </c>
      <c r="W230" s="143">
        <f>V230*K230</f>
        <v>0</v>
      </c>
      <c r="X230" s="143">
        <v>0</v>
      </c>
      <c r="Y230" s="143">
        <f>X230*K230</f>
        <v>0</v>
      </c>
      <c r="Z230" s="143">
        <v>0</v>
      </c>
      <c r="AA230" s="144">
        <f>Z230*K230</f>
        <v>0</v>
      </c>
      <c r="AR230" s="20" t="s">
        <v>409</v>
      </c>
      <c r="AT230" s="20" t="s">
        <v>146</v>
      </c>
      <c r="AU230" s="20" t="s">
        <v>99</v>
      </c>
      <c r="AY230" s="20" t="s">
        <v>145</v>
      </c>
      <c r="BE230" s="145">
        <f>IF(U230="základní",N230,0)</f>
        <v>0</v>
      </c>
      <c r="BF230" s="145">
        <f>IF(U230="snížená",N230,0)</f>
        <v>0</v>
      </c>
      <c r="BG230" s="145">
        <f>IF(U230="zákl. přenesená",N230,0)</f>
        <v>0</v>
      </c>
      <c r="BH230" s="145">
        <f>IF(U230="sníž. přenesená",N230,0)</f>
        <v>0</v>
      </c>
      <c r="BI230" s="145">
        <f>IF(U230="nulová",N230,0)</f>
        <v>0</v>
      </c>
      <c r="BJ230" s="20" t="s">
        <v>85</v>
      </c>
      <c r="BK230" s="145">
        <f>ROUND(L230*K230,2)</f>
        <v>0</v>
      </c>
      <c r="BL230" s="20" t="s">
        <v>409</v>
      </c>
      <c r="BM230" s="20" t="s">
        <v>437</v>
      </c>
    </row>
    <row r="231" spans="2:65" s="1" customFormat="1" ht="22.5" customHeight="1" x14ac:dyDescent="0.3">
      <c r="B231" s="136"/>
      <c r="C231" s="137" t="s">
        <v>438</v>
      </c>
      <c r="D231" s="137" t="s">
        <v>146</v>
      </c>
      <c r="E231" s="138" t="s">
        <v>439</v>
      </c>
      <c r="F231" s="215" t="s">
        <v>440</v>
      </c>
      <c r="G231" s="215"/>
      <c r="H231" s="215"/>
      <c r="I231" s="215"/>
      <c r="J231" s="139" t="s">
        <v>408</v>
      </c>
      <c r="K231" s="140">
        <v>1</v>
      </c>
      <c r="L231" s="216"/>
      <c r="M231" s="216"/>
      <c r="N231" s="216">
        <f>ROUND(L231*K231,2)</f>
        <v>0</v>
      </c>
      <c r="O231" s="216"/>
      <c r="P231" s="216"/>
      <c r="Q231" s="216"/>
      <c r="R231" s="141"/>
      <c r="T231" s="142" t="s">
        <v>5</v>
      </c>
      <c r="U231" s="174" t="s">
        <v>45</v>
      </c>
      <c r="V231" s="175">
        <v>0</v>
      </c>
      <c r="W231" s="175">
        <f>V231*K231</f>
        <v>0</v>
      </c>
      <c r="X231" s="175">
        <v>0</v>
      </c>
      <c r="Y231" s="175">
        <f>X231*K231</f>
        <v>0</v>
      </c>
      <c r="Z231" s="175">
        <v>0</v>
      </c>
      <c r="AA231" s="176">
        <f>Z231*K231</f>
        <v>0</v>
      </c>
      <c r="AR231" s="20" t="s">
        <v>409</v>
      </c>
      <c r="AT231" s="20" t="s">
        <v>146</v>
      </c>
      <c r="AU231" s="20" t="s">
        <v>99</v>
      </c>
      <c r="AY231" s="20" t="s">
        <v>145</v>
      </c>
      <c r="BE231" s="145">
        <f>IF(U231="základní",N231,0)</f>
        <v>0</v>
      </c>
      <c r="BF231" s="145">
        <f>IF(U231="snížená",N231,0)</f>
        <v>0</v>
      </c>
      <c r="BG231" s="145">
        <f>IF(U231="zákl. přenesená",N231,0)</f>
        <v>0</v>
      </c>
      <c r="BH231" s="145">
        <f>IF(U231="sníž. přenesená",N231,0)</f>
        <v>0</v>
      </c>
      <c r="BI231" s="145">
        <f>IF(U231="nulová",N231,0)</f>
        <v>0</v>
      </c>
      <c r="BJ231" s="20" t="s">
        <v>85</v>
      </c>
      <c r="BK231" s="145">
        <f>ROUND(L231*K231,2)</f>
        <v>0</v>
      </c>
      <c r="BL231" s="20" t="s">
        <v>409</v>
      </c>
      <c r="BM231" s="20" t="s">
        <v>441</v>
      </c>
    </row>
    <row r="232" spans="2:65" s="1" customFormat="1" ht="6.95" customHeight="1" x14ac:dyDescent="0.3">
      <c r="B232" s="58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60"/>
    </row>
  </sheetData>
  <mergeCells count="298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8:I218"/>
    <mergeCell ref="L218:M218"/>
    <mergeCell ref="N218:Q218"/>
    <mergeCell ref="F229:I229"/>
    <mergeCell ref="F230:I230"/>
    <mergeCell ref="L230:M230"/>
    <mergeCell ref="N230:Q230"/>
    <mergeCell ref="F220:I220"/>
    <mergeCell ref="L220:M220"/>
    <mergeCell ref="N220:Q220"/>
    <mergeCell ref="F222:I222"/>
    <mergeCell ref="L222:M222"/>
    <mergeCell ref="N222:Q222"/>
    <mergeCell ref="F223:I223"/>
    <mergeCell ref="L223:M223"/>
    <mergeCell ref="N223:Q223"/>
    <mergeCell ref="H1:K1"/>
    <mergeCell ref="S2:AC2"/>
    <mergeCell ref="F231:I231"/>
    <mergeCell ref="L231:M231"/>
    <mergeCell ref="N231:Q231"/>
    <mergeCell ref="N118:Q118"/>
    <mergeCell ref="N119:Q119"/>
    <mergeCell ref="N120:Q120"/>
    <mergeCell ref="N138:Q138"/>
    <mergeCell ref="N147:Q147"/>
    <mergeCell ref="N173:Q173"/>
    <mergeCell ref="N216:Q216"/>
    <mergeCell ref="N217:Q217"/>
    <mergeCell ref="N219:Q219"/>
    <mergeCell ref="N221:Q221"/>
    <mergeCell ref="N224:Q224"/>
    <mergeCell ref="N226:Q226"/>
    <mergeCell ref="F225:I225"/>
    <mergeCell ref="L225:M225"/>
    <mergeCell ref="N225:Q225"/>
    <mergeCell ref="F227:I227"/>
    <mergeCell ref="L227:M227"/>
    <mergeCell ref="N227:Q227"/>
    <mergeCell ref="F228:I228"/>
  </mergeCells>
  <hyperlinks>
    <hyperlink ref="F1:G1" location="C2" display="1) Krycí list rozpočtu"/>
    <hyperlink ref="H1:K1" location="C85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OVA190909 - Sportovní hal...</vt:lpstr>
      <vt:lpstr>'OVA190909 - Sportovní hal...'!Názvy_tisku</vt:lpstr>
      <vt:lpstr>'Rekapitulace stavby'!Názvy_tisku</vt:lpstr>
      <vt:lpstr>'OVA190909 - Sportovní hal...'!Oblast_tisku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Kolašín</dc:creator>
  <cp:lastModifiedBy>inComputer</cp:lastModifiedBy>
  <cp:lastPrinted>2020-03-17T07:40:59Z</cp:lastPrinted>
  <dcterms:created xsi:type="dcterms:W3CDTF">2019-09-09T13:56:14Z</dcterms:created>
  <dcterms:modified xsi:type="dcterms:W3CDTF">2021-09-09T20:35:31Z</dcterms:modified>
</cp:coreProperties>
</file>